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concorp-my.sharepoint.com/personal/devang_enconcorp_org/Documents/Bids and Estimates/Active Bids/5-8-2026 TOPR 51 B9480 Surface Plane Coating/Bid Submission/"/>
    </mc:Choice>
  </mc:AlternateContent>
  <xr:revisionPtr revIDLastSave="236" documentId="8_{7F689B8A-E8F6-4DB9-9984-C5B7175AACA8}" xr6:coauthVersionLast="47" xr6:coauthVersionMax="47" xr10:uidLastSave="{9C71D4A3-FECE-4E02-ACB1-3E90EF10928C}"/>
  <bookViews>
    <workbookView xWindow="-120" yWindow="-120" windowWidth="29040" windowHeight="15720" tabRatio="696" activeTab="1" xr2:uid="{00000000-000D-0000-FFFF-FFFF00000000}"/>
  </bookViews>
  <sheets>
    <sheet name="Bid Summary Sheet" sheetId="48" r:id="rId1"/>
    <sheet name="Div 9 Coating" sheetId="58" r:id="rId2"/>
  </sheets>
  <definedNames>
    <definedName name="_xlnm.Print_Area" localSheetId="0">'Bid Summary Sheet'!$A$1:$L$64</definedName>
    <definedName name="_xlnm.Print_Area" localSheetId="1">'Div 9 Coating'!$A$1:$R$49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58" l="1"/>
  <c r="E17" i="58"/>
  <c r="E26" i="58"/>
  <c r="E23" i="58"/>
  <c r="E20" i="58"/>
  <c r="B47" i="58"/>
  <c r="B46" i="58"/>
  <c r="B45" i="58"/>
  <c r="B44" i="58"/>
  <c r="B43" i="58"/>
  <c r="B42" i="58"/>
  <c r="Q36" i="58"/>
  <c r="O36" i="58"/>
  <c r="M36" i="58"/>
  <c r="C44" i="58" s="1"/>
  <c r="L36" i="58"/>
  <c r="J36" i="58"/>
  <c r="H36" i="58"/>
  <c r="C43" i="58" s="1"/>
  <c r="F36" i="58"/>
  <c r="C42" i="58" s="1"/>
  <c r="B1" i="58"/>
  <c r="F18" i="48"/>
  <c r="H18" i="48"/>
  <c r="J18" i="48"/>
  <c r="J19" i="48"/>
  <c r="H19" i="48"/>
  <c r="F19" i="48"/>
  <c r="E36" i="58" l="1"/>
  <c r="C41" i="58" s="1"/>
  <c r="D49" i="58" s="1"/>
  <c r="K49" i="48" s="1"/>
  <c r="L49" i="48" s="1"/>
  <c r="C45" i="58"/>
  <c r="L18" i="48"/>
  <c r="L19" i="48"/>
  <c r="L40" i="48"/>
  <c r="F40" i="48"/>
  <c r="H40" i="48"/>
  <c r="J40" i="48"/>
  <c r="F39" i="48"/>
  <c r="H39" i="48"/>
  <c r="L39" i="48" s="1"/>
  <c r="J39" i="48"/>
  <c r="J32" i="48"/>
  <c r="J33" i="48"/>
  <c r="J34" i="48"/>
  <c r="J35" i="48"/>
  <c r="J36" i="48"/>
  <c r="J37" i="48"/>
  <c r="J38" i="48"/>
  <c r="F32" i="48"/>
  <c r="F33" i="48"/>
  <c r="F34" i="48"/>
  <c r="F35" i="48"/>
  <c r="F36" i="48"/>
  <c r="F37" i="48"/>
  <c r="F38" i="48"/>
  <c r="H20" i="48"/>
  <c r="J20" i="48"/>
  <c r="H21" i="48"/>
  <c r="J21" i="48"/>
  <c r="H22" i="48"/>
  <c r="J22" i="48"/>
  <c r="H23" i="48"/>
  <c r="J23" i="48"/>
  <c r="H24" i="48"/>
  <c r="J24" i="48"/>
  <c r="H25" i="48"/>
  <c r="J25" i="48"/>
  <c r="H26" i="48"/>
  <c r="J26" i="48"/>
  <c r="F20" i="48"/>
  <c r="F21" i="48"/>
  <c r="F22" i="48"/>
  <c r="F23" i="48"/>
  <c r="F24" i="48"/>
  <c r="F25" i="48"/>
  <c r="F26" i="48"/>
  <c r="H34" i="48"/>
  <c r="L34" i="48" s="1"/>
  <c r="H33" i="48"/>
  <c r="L33" i="48" s="1"/>
  <c r="H32" i="48"/>
  <c r="L32" i="48" s="1"/>
  <c r="H35" i="48"/>
  <c r="L35" i="48" s="1"/>
  <c r="H36" i="48"/>
  <c r="H37" i="48"/>
  <c r="H38" i="48"/>
  <c r="L38" i="48" s="1"/>
  <c r="J31" i="48"/>
  <c r="H31" i="48"/>
  <c r="L31" i="48" s="1"/>
  <c r="F31" i="48"/>
  <c r="J30" i="48"/>
  <c r="H30" i="48"/>
  <c r="L30" i="48" s="1"/>
  <c r="F30" i="48"/>
  <c r="J29" i="48"/>
  <c r="H29" i="48"/>
  <c r="L29" i="48" s="1"/>
  <c r="F29" i="48"/>
  <c r="J28" i="48"/>
  <c r="L28" i="48" s="1"/>
  <c r="H28" i="48"/>
  <c r="F28" i="48"/>
  <c r="J27" i="48"/>
  <c r="L27" i="48" s="1"/>
  <c r="H27" i="48"/>
  <c r="F27" i="48"/>
  <c r="J17" i="48"/>
  <c r="H17" i="48"/>
  <c r="F17" i="48"/>
  <c r="J16" i="48"/>
  <c r="H16" i="48"/>
  <c r="L17" i="48" l="1"/>
  <c r="L26" i="48"/>
  <c r="L24" i="48"/>
  <c r="L25" i="48"/>
  <c r="L23" i="48"/>
  <c r="L21" i="48"/>
  <c r="L20" i="48"/>
  <c r="L22" i="48"/>
  <c r="F16" i="48"/>
  <c r="L16" i="48" s="1"/>
  <c r="L44" i="48" l="1"/>
  <c r="L54" i="48" l="1"/>
  <c r="L56" i="48" s="1"/>
  <c r="L57" i="48" l="1"/>
  <c r="L58" i="48" s="1"/>
  <c r="L59" i="48" s="1"/>
  <c r="L60" i="48" l="1"/>
  <c r="L61" i="48" s="1"/>
  <c r="L62" i="48" s="1"/>
  <c r="L64" i="4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B1" authorId="0" shapeId="0" xr:uid="{768E8198-7408-4A9D-A39A-448BBD6CD57E}">
      <text>
        <r>
          <rPr>
            <sz val="8"/>
            <color indexed="81"/>
            <rFont val="Tahoma"/>
            <family val="2"/>
          </rPr>
          <t xml:space="preserve">Enter Project Name Here
</t>
        </r>
      </text>
    </comment>
  </commentList>
</comments>
</file>

<file path=xl/sharedStrings.xml><?xml version="1.0" encoding="utf-8"?>
<sst xmlns="http://schemas.openxmlformats.org/spreadsheetml/2006/main" count="160" uniqueCount="116">
  <si>
    <t xml:space="preserve"> </t>
  </si>
  <si>
    <t>%</t>
  </si>
  <si>
    <t>weeks</t>
  </si>
  <si>
    <t>months</t>
  </si>
  <si>
    <t>month</t>
  </si>
  <si>
    <t>ESTIMATE</t>
  </si>
  <si>
    <t>Checklist</t>
  </si>
  <si>
    <t>Scope:</t>
  </si>
  <si>
    <t>Plans &amp; Specs</t>
  </si>
  <si>
    <t>BID FORM NUMBERS</t>
  </si>
  <si>
    <t>Total this Page</t>
  </si>
  <si>
    <t>Proposal Used</t>
  </si>
  <si>
    <t>allow</t>
  </si>
  <si>
    <t>Bond</t>
  </si>
  <si>
    <t>Description</t>
  </si>
  <si>
    <t>Labor</t>
  </si>
  <si>
    <t>Burden</t>
  </si>
  <si>
    <t>Material</t>
  </si>
  <si>
    <t>Taxes</t>
  </si>
  <si>
    <t>Equipment</t>
  </si>
  <si>
    <t>Subcontractor</t>
  </si>
  <si>
    <t>Total</t>
  </si>
  <si>
    <t>General Requirements</t>
  </si>
  <si>
    <t>Subtotal</t>
  </si>
  <si>
    <t xml:space="preserve">Overhead </t>
  </si>
  <si>
    <t>Profit</t>
  </si>
  <si>
    <t>Project Manager</t>
  </si>
  <si>
    <t>Asst Superintendent</t>
  </si>
  <si>
    <t>Labor Foreman</t>
  </si>
  <si>
    <t>Project Engineer</t>
  </si>
  <si>
    <t>Estimator</t>
  </si>
  <si>
    <t>Office Supplies</t>
  </si>
  <si>
    <t>Onsite Lock Up</t>
  </si>
  <si>
    <t>Dumpsters</t>
  </si>
  <si>
    <t>Project Accountant</t>
  </si>
  <si>
    <t>LS</t>
  </si>
  <si>
    <t>Project Administrator</t>
  </si>
  <si>
    <t>Scheduler</t>
  </si>
  <si>
    <t>WIFI</t>
  </si>
  <si>
    <t>Temp Signage</t>
  </si>
  <si>
    <t>Project Bulletin Board</t>
  </si>
  <si>
    <t>Site Clean Up</t>
  </si>
  <si>
    <t>Estimate</t>
  </si>
  <si>
    <t>Temporary Toilets</t>
  </si>
  <si>
    <t>Miscellaneous Materials</t>
  </si>
  <si>
    <t>Month</t>
  </si>
  <si>
    <t>Qty</t>
  </si>
  <si>
    <t>UOM</t>
  </si>
  <si>
    <t>Mo</t>
  </si>
  <si>
    <t>Ea</t>
  </si>
  <si>
    <t>Testing and Inspections</t>
  </si>
  <si>
    <t>Design Fees</t>
  </si>
  <si>
    <t>Yes</t>
  </si>
  <si>
    <t>Submission:</t>
  </si>
  <si>
    <t>Division #</t>
  </si>
  <si>
    <t>Subcontractor Trades</t>
  </si>
  <si>
    <t>Total General Expenses:</t>
  </si>
  <si>
    <t>Sub Total</t>
  </si>
  <si>
    <t xml:space="preserve">               Project Name: </t>
  </si>
  <si>
    <t xml:space="preserve">               Performance Period:</t>
  </si>
  <si>
    <t xml:space="preserve">                    On Site:</t>
  </si>
  <si>
    <t xml:space="preserve">               Bid No:</t>
  </si>
  <si>
    <t xml:space="preserve">               Bid Date:</t>
  </si>
  <si>
    <t xml:space="preserve">               Amendments:</t>
  </si>
  <si>
    <t xml:space="preserve">               Bid Bond Required (Y/N) ?:</t>
  </si>
  <si>
    <t>Subcoontractor Trades</t>
  </si>
  <si>
    <t>Project Subtotal:</t>
  </si>
  <si>
    <t>Site Survey</t>
  </si>
  <si>
    <t xml:space="preserve">  </t>
  </si>
  <si>
    <t>Geologist</t>
  </si>
  <si>
    <t>Demo Door (1 items)</t>
  </si>
  <si>
    <t>Demo TP Stall (5 items)</t>
  </si>
  <si>
    <t>Demo Urinal (2 items)</t>
  </si>
  <si>
    <t>Infill 21sf (1 items)</t>
  </si>
  <si>
    <t>Infill 35sf (1 items)</t>
  </si>
  <si>
    <t>Replace Air Supply and Recalc CFM (2 items)</t>
  </si>
  <si>
    <t>SSHO</t>
  </si>
  <si>
    <t>QCM</t>
  </si>
  <si>
    <t>ENCON CORPORATION</t>
  </si>
  <si>
    <t>Email</t>
  </si>
  <si>
    <t>Surface Plane Coating</t>
  </si>
  <si>
    <t>TOPR 51 B9480</t>
  </si>
  <si>
    <t>AiroCorp</t>
  </si>
  <si>
    <t>Greg Selph</t>
  </si>
  <si>
    <t>(p)770.324.6103</t>
  </si>
  <si>
    <t>Sandblasting</t>
  </si>
  <si>
    <t>Protect surrounding areas</t>
  </si>
  <si>
    <t>Tnemec Coating</t>
  </si>
  <si>
    <t>Prepare Surface Area</t>
  </si>
  <si>
    <t xml:space="preserve">Apply One Coat of Tnemec 90-98 Zinc @ 2.5-4 mils DFT </t>
  </si>
  <si>
    <t xml:space="preserve">Apply 1 coat of Tnemec V290 Urethane @3-4mils DFT for </t>
  </si>
  <si>
    <t xml:space="preserve">   prolonged UV &amp; chemical resist</t>
  </si>
  <si>
    <t>Apply 1 coat of TnemecN69 epoxy @ 5-6mils DFT w/ Broadcast</t>
  </si>
  <si>
    <t>Estimate Total:</t>
  </si>
  <si>
    <t>New Kent Coating</t>
  </si>
  <si>
    <t>(p)(804) 368-6225</t>
  </si>
  <si>
    <t>Capital 360</t>
  </si>
  <si>
    <t>Bidding</t>
  </si>
  <si>
    <t>Mike</t>
  </si>
  <si>
    <t>Darryl</t>
  </si>
  <si>
    <t>(p)610.802.0577</t>
  </si>
  <si>
    <t>Completion Date</t>
  </si>
  <si>
    <t>Elite Eco</t>
  </si>
  <si>
    <t>Andre</t>
  </si>
  <si>
    <t>(p)301.606.4117</t>
  </si>
  <si>
    <t>Water blasting</t>
  </si>
  <si>
    <t xml:space="preserve">    prolonged UV and chemical resist.</t>
  </si>
  <si>
    <t>Incl</t>
  </si>
  <si>
    <t>2 PM EST</t>
  </si>
  <si>
    <t>Site Superintendent / QCM / SSHO</t>
  </si>
  <si>
    <t>Estimated Project Range</t>
  </si>
  <si>
    <t>100-250K</t>
  </si>
  <si>
    <t>Air Blasting and Tnemec finishing</t>
  </si>
  <si>
    <t>New Kent</t>
  </si>
  <si>
    <t>Revised no Cnage</t>
  </si>
  <si>
    <t>Amendment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</si>
</sst>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[$-F400]h:mm:ss\ AM/PM"/>
    <numFmt numFmtId="167" formatCode="m/d/yy;@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1"/>
      <color indexed="12"/>
      <name val="Arial MT"/>
    </font>
    <font>
      <sz val="10"/>
      <name val="Arial MT"/>
    </font>
    <font>
      <b/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 MT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19" fillId="0" borderId="0" applyFont="0" applyFill="0" applyBorder="0" applyAlignment="0" applyProtection="0"/>
  </cellStyleXfs>
  <cellXfs count="268">
    <xf numFmtId="0" fontId="0" fillId="0" borderId="0" xfId="0"/>
    <xf numFmtId="0" fontId="12" fillId="0" borderId="0" xfId="0" applyFont="1" applyAlignment="1">
      <alignment horizontal="center"/>
    </xf>
    <xf numFmtId="164" fontId="0" fillId="0" borderId="0" xfId="0" applyNumberFormat="1"/>
    <xf numFmtId="0" fontId="0" fillId="0" borderId="6" xfId="0" applyBorder="1"/>
    <xf numFmtId="164" fontId="6" fillId="0" borderId="4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0" fontId="12" fillId="0" borderId="7" xfId="0" applyFont="1" applyBorder="1"/>
    <xf numFmtId="164" fontId="3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0" fillId="0" borderId="7" xfId="0" applyBorder="1"/>
    <xf numFmtId="0" fontId="0" fillId="0" borderId="9" xfId="0" applyBorder="1"/>
    <xf numFmtId="164" fontId="3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24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13" xfId="0" applyBorder="1"/>
    <xf numFmtId="0" fontId="12" fillId="0" borderId="25" xfId="0" applyFont="1" applyBorder="1"/>
    <xf numFmtId="0" fontId="12" fillId="0" borderId="8" xfId="0" applyFont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0" fillId="0" borderId="14" xfId="0" applyBorder="1"/>
    <xf numFmtId="0" fontId="1" fillId="0" borderId="26" xfId="0" applyFont="1" applyBorder="1"/>
    <xf numFmtId="0" fontId="12" fillId="0" borderId="15" xfId="0" applyFont="1" applyBorder="1" applyAlignment="1">
      <alignment horizontal="center"/>
    </xf>
    <xf numFmtId="0" fontId="12" fillId="0" borderId="8" xfId="0" quotePrefix="1" applyFont="1" applyBorder="1" applyAlignment="1">
      <alignment horizontal="center"/>
    </xf>
    <xf numFmtId="0" fontId="13" fillId="0" borderId="0" xfId="0" quotePrefix="1" applyFont="1" applyAlignment="1">
      <alignment horizontal="center"/>
    </xf>
    <xf numFmtId="164" fontId="1" fillId="0" borderId="0" xfId="0" applyNumberFormat="1" applyFont="1"/>
    <xf numFmtId="164" fontId="2" fillId="0" borderId="27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164" fontId="1" fillId="0" borderId="29" xfId="0" applyNumberFormat="1" applyFont="1" applyBorder="1"/>
    <xf numFmtId="164" fontId="0" fillId="0" borderId="8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1" xfId="0" applyNumberForma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6" fillId="0" borderId="17" xfId="0" applyNumberFormat="1" applyFont="1" applyBorder="1" applyAlignment="1">
      <alignment horizontal="center" wrapText="1"/>
    </xf>
    <xf numFmtId="164" fontId="3" fillId="0" borderId="24" xfId="0" applyNumberFormat="1" applyFont="1" applyBorder="1" applyAlignment="1">
      <alignment horizontal="center" wrapText="1"/>
    </xf>
    <xf numFmtId="164" fontId="3" fillId="0" borderId="32" xfId="0" applyNumberFormat="1" applyFont="1" applyBorder="1" applyAlignment="1">
      <alignment horizontal="center" wrapText="1"/>
    </xf>
    <xf numFmtId="165" fontId="12" fillId="0" borderId="29" xfId="0" applyNumberFormat="1" applyFont="1" applyBorder="1" applyAlignment="1">
      <alignment horizontal="center"/>
    </xf>
    <xf numFmtId="9" fontId="5" fillId="0" borderId="23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0" fontId="1" fillId="0" borderId="25" xfId="0" applyFont="1" applyBorder="1"/>
    <xf numFmtId="164" fontId="3" fillId="0" borderId="24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6" fontId="12" fillId="3" borderId="5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right"/>
    </xf>
    <xf numFmtId="6" fontId="2" fillId="3" borderId="2" xfId="0" applyNumberFormat="1" applyFont="1" applyFill="1" applyBorder="1" applyAlignment="1">
      <alignment horizontal="center"/>
    </xf>
    <xf numFmtId="6" fontId="2" fillId="3" borderId="8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6" fontId="9" fillId="3" borderId="10" xfId="0" applyNumberFormat="1" applyFont="1" applyFill="1" applyBorder="1" applyAlignment="1">
      <alignment horizontal="center"/>
    </xf>
    <xf numFmtId="164" fontId="2" fillId="3" borderId="25" xfId="0" applyNumberFormat="1" applyFont="1" applyFill="1" applyBorder="1" applyAlignment="1">
      <alignment horizontal="center"/>
    </xf>
    <xf numFmtId="6" fontId="9" fillId="5" borderId="10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0" fontId="12" fillId="5" borderId="8" xfId="0" quotePrefix="1" applyFon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1" fillId="0" borderId="0" xfId="0" applyFont="1"/>
    <xf numFmtId="0" fontId="1" fillId="0" borderId="19" xfId="0" applyFont="1" applyBorder="1"/>
    <xf numFmtId="0" fontId="10" fillId="0" borderId="0" xfId="0" applyFont="1" applyAlignment="1" applyProtection="1">
      <alignment horizontal="center"/>
      <protection locked="0"/>
    </xf>
    <xf numFmtId="164" fontId="15" fillId="0" borderId="0" xfId="2" applyNumberFormat="1" applyFont="1" applyBorder="1" applyAlignment="1" applyProtection="1">
      <alignment horizontal="center"/>
    </xf>
    <xf numFmtId="164" fontId="4" fillId="0" borderId="0" xfId="0" applyNumberFormat="1" applyFont="1" applyAlignment="1">
      <alignment horizontal="center" wrapText="1"/>
    </xf>
    <xf numFmtId="164" fontId="4" fillId="0" borderId="24" xfId="0" applyNumberFormat="1" applyFont="1" applyBorder="1" applyAlignment="1">
      <alignment horizontal="center" wrapText="1"/>
    </xf>
    <xf numFmtId="164" fontId="4" fillId="0" borderId="24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0" fillId="0" borderId="25" xfId="0" applyBorder="1"/>
    <xf numFmtId="0" fontId="1" fillId="0" borderId="4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4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0" borderId="12" xfId="0" quotePrefix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0" fontId="1" fillId="5" borderId="8" xfId="0" applyFont="1" applyFill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0" fontId="11" fillId="0" borderId="44" xfId="0" applyFont="1" applyBorder="1"/>
    <xf numFmtId="0" fontId="16" fillId="0" borderId="44" xfId="0" applyFont="1" applyBorder="1"/>
    <xf numFmtId="4" fontId="1" fillId="0" borderId="8" xfId="0" applyNumberFormat="1" applyFont="1" applyBorder="1" applyAlignment="1">
      <alignment horizontal="center"/>
    </xf>
    <xf numFmtId="4" fontId="1" fillId="0" borderId="29" xfId="0" applyNumberFormat="1" applyFont="1" applyBorder="1" applyAlignment="1">
      <alignment horizontal="center"/>
    </xf>
    <xf numFmtId="10" fontId="1" fillId="0" borderId="0" xfId="0" applyNumberFormat="1" applyFont="1"/>
    <xf numFmtId="0" fontId="13" fillId="0" borderId="45" xfId="0" quotePrefix="1" applyFont="1" applyBorder="1" applyAlignment="1">
      <alignment horizontal="center"/>
    </xf>
    <xf numFmtId="4" fontId="1" fillId="0" borderId="43" xfId="0" quotePrefix="1" applyNumberFormat="1" applyFont="1" applyBorder="1" applyAlignment="1">
      <alignment horizontal="center"/>
    </xf>
    <xf numFmtId="0" fontId="1" fillId="0" borderId="47" xfId="0" applyFont="1" applyBorder="1"/>
    <xf numFmtId="0" fontId="1" fillId="0" borderId="49" xfId="0" applyFont="1" applyBorder="1" applyAlignment="1">
      <alignment horizontal="right"/>
    </xf>
    <xf numFmtId="4" fontId="1" fillId="0" borderId="49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left"/>
    </xf>
    <xf numFmtId="2" fontId="1" fillId="0" borderId="43" xfId="0" applyNumberFormat="1" applyFont="1" applyBorder="1" applyAlignment="1">
      <alignment horizontal="left"/>
    </xf>
    <xf numFmtId="2" fontId="1" fillId="0" borderId="29" xfId="0" applyNumberFormat="1" applyFont="1" applyBorder="1" applyAlignment="1">
      <alignment horizontal="left"/>
    </xf>
    <xf numFmtId="2" fontId="1" fillId="0" borderId="49" xfId="0" applyNumberFormat="1" applyFont="1" applyBorder="1" applyAlignment="1">
      <alignment horizontal="left"/>
    </xf>
    <xf numFmtId="0" fontId="2" fillId="0" borderId="0" xfId="0" applyFont="1"/>
    <xf numFmtId="14" fontId="1" fillId="0" borderId="0" xfId="0" applyNumberFormat="1" applyFont="1"/>
    <xf numFmtId="4" fontId="1" fillId="0" borderId="0" xfId="0" applyNumberFormat="1" applyFont="1"/>
    <xf numFmtId="3" fontId="1" fillId="0" borderId="0" xfId="0" quotePrefix="1" applyNumberFormat="1" applyFont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center"/>
    </xf>
    <xf numFmtId="4" fontId="1" fillId="0" borderId="48" xfId="0" applyNumberFormat="1" applyFont="1" applyBorder="1" applyAlignment="1">
      <alignment horizontal="center"/>
    </xf>
    <xf numFmtId="44" fontId="1" fillId="0" borderId="48" xfId="1" applyFont="1" applyFill="1" applyBorder="1"/>
    <xf numFmtId="44" fontId="1" fillId="0" borderId="0" xfId="0" applyNumberFormat="1" applyFont="1"/>
    <xf numFmtId="0" fontId="1" fillId="0" borderId="25" xfId="0" quotePrefix="1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44" fontId="2" fillId="0" borderId="40" xfId="3" applyNumberFormat="1" applyFont="1" applyFill="1" applyBorder="1"/>
    <xf numFmtId="0" fontId="0" fillId="4" borderId="19" xfId="0" applyFill="1" applyBorder="1" applyAlignment="1">
      <alignment vertical="center"/>
    </xf>
    <xf numFmtId="0" fontId="2" fillId="4" borderId="41" xfId="0" applyFont="1" applyFill="1" applyBorder="1" applyAlignment="1">
      <alignment vertical="center"/>
    </xf>
    <xf numFmtId="0" fontId="1" fillId="0" borderId="51" xfId="0" quotePrefix="1" applyFont="1" applyBorder="1" applyAlignment="1">
      <alignment horizontal="right"/>
    </xf>
    <xf numFmtId="0" fontId="1" fillId="0" borderId="49" xfId="0" applyFont="1" applyBorder="1"/>
    <xf numFmtId="44" fontId="1" fillId="0" borderId="49" xfId="1" applyFont="1" applyFill="1" applyBorder="1"/>
    <xf numFmtId="0" fontId="1" fillId="0" borderId="15" xfId="0" applyFont="1" applyBorder="1"/>
    <xf numFmtId="44" fontId="1" fillId="0" borderId="19" xfId="1" applyFont="1" applyFill="1" applyBorder="1"/>
    <xf numFmtId="0" fontId="1" fillId="0" borderId="4" xfId="0" applyFont="1" applyBorder="1"/>
    <xf numFmtId="0" fontId="2" fillId="0" borderId="1" xfId="0" applyFont="1" applyBorder="1"/>
    <xf numFmtId="0" fontId="2" fillId="0" borderId="21" xfId="0" applyFont="1" applyBorder="1"/>
    <xf numFmtId="0" fontId="1" fillId="0" borderId="4" xfId="0" applyFont="1" applyBorder="1" applyAlignment="1">
      <alignment horizontal="right"/>
    </xf>
    <xf numFmtId="0" fontId="1" fillId="0" borderId="2" xfId="0" applyFont="1" applyBorder="1"/>
    <xf numFmtId="0" fontId="2" fillId="0" borderId="2" xfId="0" applyFont="1" applyBorder="1"/>
    <xf numFmtId="44" fontId="1" fillId="0" borderId="0" xfId="1" applyFont="1" applyFill="1" applyBorder="1"/>
    <xf numFmtId="0" fontId="1" fillId="0" borderId="35" xfId="0" applyFont="1" applyBorder="1" applyAlignment="1">
      <alignment horizontal="right"/>
    </xf>
    <xf numFmtId="0" fontId="1" fillId="0" borderId="30" xfId="0" applyFont="1" applyBorder="1"/>
    <xf numFmtId="44" fontId="1" fillId="0" borderId="30" xfId="1" applyFont="1" applyFill="1" applyBorder="1"/>
    <xf numFmtId="44" fontId="1" fillId="0" borderId="40" xfId="1" applyFont="1" applyFill="1" applyBorder="1"/>
    <xf numFmtId="44" fontId="1" fillId="0" borderId="15" xfId="1" applyFont="1" applyFill="1" applyBorder="1"/>
    <xf numFmtId="0" fontId="1" fillId="4" borderId="52" xfId="0" applyFont="1" applyFill="1" applyBorder="1"/>
    <xf numFmtId="44" fontId="1" fillId="4" borderId="52" xfId="1" applyFont="1" applyFill="1" applyBorder="1"/>
    <xf numFmtId="0" fontId="1" fillId="4" borderId="14" xfId="0" applyFont="1" applyFill="1" applyBorder="1"/>
    <xf numFmtId="44" fontId="1" fillId="4" borderId="14" xfId="1" applyFont="1" applyFill="1" applyBorder="1"/>
    <xf numFmtId="0" fontId="1" fillId="4" borderId="50" xfId="0" applyFont="1" applyFill="1" applyBorder="1"/>
    <xf numFmtId="0" fontId="1" fillId="4" borderId="15" xfId="0" applyFont="1" applyFill="1" applyBorder="1" applyAlignment="1">
      <alignment horizontal="center"/>
    </xf>
    <xf numFmtId="4" fontId="1" fillId="4" borderId="15" xfId="0" applyNumberFormat="1" applyFont="1" applyFill="1" applyBorder="1" applyAlignment="1">
      <alignment horizontal="center"/>
    </xf>
    <xf numFmtId="4" fontId="1" fillId="4" borderId="16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52" xfId="0" applyFont="1" applyFill="1" applyBorder="1" applyAlignment="1">
      <alignment horizontal="center"/>
    </xf>
    <xf numFmtId="4" fontId="1" fillId="4" borderId="52" xfId="0" applyNumberFormat="1" applyFont="1" applyFill="1" applyBorder="1" applyAlignment="1">
      <alignment horizontal="center"/>
    </xf>
    <xf numFmtId="4" fontId="1" fillId="4" borderId="53" xfId="0" applyNumberFormat="1" applyFont="1" applyFill="1" applyBorder="1" applyAlignment="1">
      <alignment horizontal="center"/>
    </xf>
    <xf numFmtId="44" fontId="2" fillId="4" borderId="42" xfId="1" applyFont="1" applyFill="1" applyBorder="1" applyAlignment="1">
      <alignment vertical="center"/>
    </xf>
    <xf numFmtId="0" fontId="1" fillId="0" borderId="55" xfId="0" applyFont="1" applyBorder="1" applyAlignment="1">
      <alignment horizontal="right"/>
    </xf>
    <xf numFmtId="0" fontId="1" fillId="0" borderId="56" xfId="0" applyFont="1" applyBorder="1"/>
    <xf numFmtId="44" fontId="1" fillId="0" borderId="56" xfId="1" applyFont="1" applyFill="1" applyBorder="1"/>
    <xf numFmtId="0" fontId="1" fillId="0" borderId="57" xfId="0" applyFont="1" applyBorder="1" applyAlignment="1">
      <alignment horizontal="right"/>
    </xf>
    <xf numFmtId="44" fontId="1" fillId="0" borderId="58" xfId="1" applyFont="1" applyFill="1" applyBorder="1"/>
    <xf numFmtId="44" fontId="1" fillId="0" borderId="59" xfId="1" applyFont="1" applyFill="1" applyBorder="1"/>
    <xf numFmtId="0" fontId="1" fillId="0" borderId="54" xfId="0" applyFont="1" applyBorder="1" applyAlignment="1">
      <alignment horizontal="right"/>
    </xf>
    <xf numFmtId="44" fontId="1" fillId="0" borderId="60" xfId="1" applyFont="1" applyFill="1" applyBorder="1"/>
    <xf numFmtId="44" fontId="11" fillId="0" borderId="46" xfId="1" applyFont="1" applyBorder="1" applyProtection="1"/>
    <xf numFmtId="44" fontId="1" fillId="0" borderId="61" xfId="1" applyFont="1" applyFill="1" applyBorder="1"/>
    <xf numFmtId="44" fontId="1" fillId="0" borderId="62" xfId="1" applyFont="1" applyFill="1" applyBorder="1"/>
    <xf numFmtId="44" fontId="1" fillId="0" borderId="63" xfId="1" applyFont="1" applyFill="1" applyBorder="1"/>
    <xf numFmtId="44" fontId="1" fillId="0" borderId="64" xfId="1" applyFont="1" applyFill="1" applyBorder="1"/>
    <xf numFmtId="0" fontId="2" fillId="0" borderId="41" xfId="0" applyFont="1" applyBorder="1" applyAlignment="1">
      <alignment vertical="center"/>
    </xf>
    <xf numFmtId="0" fontId="0" fillId="0" borderId="19" xfId="0" applyBorder="1" applyAlignment="1">
      <alignment vertical="center"/>
    </xf>
    <xf numFmtId="44" fontId="2" fillId="0" borderId="42" xfId="1" applyFont="1" applyFill="1" applyBorder="1" applyAlignment="1">
      <alignment vertical="center"/>
    </xf>
    <xf numFmtId="44" fontId="1" fillId="0" borderId="4" xfId="1" applyFont="1" applyFill="1" applyBorder="1"/>
    <xf numFmtId="0" fontId="2" fillId="4" borderId="6" xfId="0" applyFont="1" applyFill="1" applyBorder="1"/>
    <xf numFmtId="0" fontId="18" fillId="4" borderId="4" xfId="0" applyFont="1" applyFill="1" applyBorder="1"/>
    <xf numFmtId="0" fontId="17" fillId="4" borderId="4" xfId="0" applyFont="1" applyFill="1" applyBorder="1"/>
    <xf numFmtId="4" fontId="17" fillId="4" borderId="5" xfId="0" applyNumberFormat="1" applyFont="1" applyFill="1" applyBorder="1"/>
    <xf numFmtId="0" fontId="2" fillId="4" borderId="7" xfId="0" applyFont="1" applyFill="1" applyBorder="1"/>
    <xf numFmtId="0" fontId="18" fillId="4" borderId="0" xfId="0" applyFont="1" applyFill="1"/>
    <xf numFmtId="0" fontId="17" fillId="4" borderId="0" xfId="0" applyFont="1" applyFill="1"/>
    <xf numFmtId="0" fontId="17" fillId="4" borderId="2" xfId="0" applyFont="1" applyFill="1" applyBorder="1"/>
    <xf numFmtId="167" fontId="18" fillId="4" borderId="0" xfId="0" quotePrefix="1" applyNumberFormat="1" applyFont="1" applyFill="1" applyAlignment="1">
      <alignment horizontal="left"/>
    </xf>
    <xf numFmtId="166" fontId="18" fillId="4" borderId="0" xfId="0" applyNumberFormat="1" applyFont="1" applyFill="1"/>
    <xf numFmtId="8" fontId="18" fillId="4" borderId="2" xfId="0" applyNumberFormat="1" applyFont="1" applyFill="1" applyBorder="1"/>
    <xf numFmtId="3" fontId="18" fillId="4" borderId="0" xfId="0" quotePrefix="1" applyNumberFormat="1" applyFont="1" applyFill="1" applyAlignment="1">
      <alignment horizontal="left"/>
    </xf>
    <xf numFmtId="4" fontId="17" fillId="4" borderId="2" xfId="0" applyNumberFormat="1" applyFont="1" applyFill="1" applyBorder="1"/>
    <xf numFmtId="0" fontId="2" fillId="4" borderId="7" xfId="0" quotePrefix="1" applyFont="1" applyFill="1" applyBorder="1"/>
    <xf numFmtId="4" fontId="18" fillId="4" borderId="0" xfId="0" applyNumberFormat="1" applyFont="1" applyFill="1" applyAlignment="1">
      <alignment horizontal="left"/>
    </xf>
    <xf numFmtId="0" fontId="18" fillId="4" borderId="0" xfId="0" quotePrefix="1" applyFont="1" applyFill="1"/>
    <xf numFmtId="4" fontId="18" fillId="4" borderId="2" xfId="0" applyNumberFormat="1" applyFont="1" applyFill="1" applyBorder="1"/>
    <xf numFmtId="0" fontId="2" fillId="4" borderId="7" xfId="0" quotePrefix="1" applyFont="1" applyFill="1" applyBorder="1" applyAlignment="1">
      <alignment horizontal="left"/>
    </xf>
    <xf numFmtId="38" fontId="17" fillId="4" borderId="0" xfId="0" applyNumberFormat="1" applyFont="1" applyFill="1" applyAlignment="1">
      <alignment horizontal="center"/>
    </xf>
    <xf numFmtId="0" fontId="18" fillId="4" borderId="1" xfId="0" applyFont="1" applyFill="1" applyBorder="1"/>
    <xf numFmtId="0" fontId="17" fillId="4" borderId="10" xfId="0" applyFont="1" applyFill="1" applyBorder="1"/>
    <xf numFmtId="0" fontId="20" fillId="0" borderId="0" xfId="0" applyFont="1"/>
    <xf numFmtId="0" fontId="2" fillId="0" borderId="4" xfId="0" applyFont="1" applyBorder="1"/>
    <xf numFmtId="0" fontId="18" fillId="4" borderId="0" xfId="0" applyFont="1" applyFill="1" applyAlignment="1">
      <alignment horizontal="right"/>
    </xf>
    <xf numFmtId="6" fontId="1" fillId="0" borderId="48" xfId="1" applyNumberFormat="1" applyFont="1" applyFill="1" applyBorder="1"/>
    <xf numFmtId="6" fontId="2" fillId="6" borderId="37" xfId="0" applyNumberFormat="1" applyFont="1" applyFill="1" applyBorder="1" applyAlignment="1">
      <alignment horizontal="center"/>
    </xf>
    <xf numFmtId="164" fontId="2" fillId="6" borderId="37" xfId="0" applyNumberFormat="1" applyFont="1" applyFill="1" applyBorder="1" applyAlignment="1">
      <alignment horizontal="center"/>
    </xf>
    <xf numFmtId="164" fontId="2" fillId="6" borderId="36" xfId="0" applyNumberFormat="1" applyFont="1" applyFill="1" applyBorder="1" applyAlignment="1">
      <alignment horizontal="center"/>
    </xf>
    <xf numFmtId="0" fontId="1" fillId="0" borderId="57" xfId="0" applyFont="1" applyBorder="1"/>
    <xf numFmtId="0" fontId="1" fillId="0" borderId="56" xfId="0" applyFont="1" applyBorder="1" applyAlignment="1">
      <alignment horizontal="right"/>
    </xf>
    <xf numFmtId="2" fontId="1" fillId="0" borderId="56" xfId="0" applyNumberFormat="1" applyFont="1" applyBorder="1" applyAlignment="1">
      <alignment horizontal="left"/>
    </xf>
    <xf numFmtId="4" fontId="1" fillId="0" borderId="56" xfId="0" applyNumberFormat="1" applyFont="1" applyBorder="1" applyAlignment="1">
      <alignment horizontal="center"/>
    </xf>
    <xf numFmtId="164" fontId="2" fillId="0" borderId="56" xfId="0" applyNumberFormat="1" applyFont="1" applyBorder="1" applyAlignment="1">
      <alignment horizontal="center"/>
    </xf>
    <xf numFmtId="164" fontId="1" fillId="0" borderId="56" xfId="0" applyNumberFormat="1" applyFont="1" applyBorder="1" applyAlignment="1">
      <alignment horizontal="center"/>
    </xf>
    <xf numFmtId="164" fontId="1" fillId="0" borderId="64" xfId="0" applyNumberFormat="1" applyFont="1" applyBorder="1" applyAlignment="1">
      <alignment horizontal="center"/>
    </xf>
    <xf numFmtId="164" fontId="2" fillId="0" borderId="64" xfId="0" applyNumberFormat="1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41" xfId="0" applyFont="1" applyBorder="1"/>
    <xf numFmtId="44" fontId="2" fillId="0" borderId="0" xfId="3" applyNumberFormat="1" applyFont="1" applyBorder="1"/>
    <xf numFmtId="44" fontId="2" fillId="0" borderId="42" xfId="3" applyNumberFormat="1" applyFont="1" applyBorder="1"/>
    <xf numFmtId="0" fontId="2" fillId="0" borderId="6" xfId="0" applyFont="1" applyBorder="1"/>
    <xf numFmtId="164" fontId="2" fillId="6" borderId="8" xfId="0" applyNumberFormat="1" applyFont="1" applyFill="1" applyBorder="1" applyAlignment="1">
      <alignment horizontal="center"/>
    </xf>
    <xf numFmtId="0" fontId="1" fillId="0" borderId="66" xfId="0" applyFont="1" applyBorder="1" applyAlignment="1">
      <alignment horizontal="right"/>
    </xf>
    <xf numFmtId="0" fontId="16" fillId="0" borderId="67" xfId="0" applyFont="1" applyBorder="1"/>
    <xf numFmtId="0" fontId="11" fillId="0" borderId="67" xfId="0" applyFont="1" applyBorder="1"/>
    <xf numFmtId="0" fontId="16" fillId="0" borderId="64" xfId="0" applyFont="1" applyBorder="1"/>
    <xf numFmtId="0" fontId="11" fillId="0" borderId="64" xfId="0" applyFont="1" applyBorder="1"/>
    <xf numFmtId="0" fontId="1" fillId="0" borderId="64" xfId="0" applyFont="1" applyBorder="1"/>
    <xf numFmtId="0" fontId="11" fillId="6" borderId="44" xfId="0" applyFont="1" applyFill="1" applyBorder="1"/>
    <xf numFmtId="0" fontId="1" fillId="6" borderId="56" xfId="0" applyFont="1" applyFill="1" applyBorder="1"/>
    <xf numFmtId="0" fontId="11" fillId="6" borderId="67" xfId="0" applyFont="1" applyFill="1" applyBorder="1"/>
    <xf numFmtId="0" fontId="11" fillId="6" borderId="64" xfId="0" applyFont="1" applyFill="1" applyBorder="1"/>
    <xf numFmtId="0" fontId="1" fillId="0" borderId="64" xfId="0" applyFont="1" applyBorder="1" applyAlignment="1">
      <alignment horizontal="right"/>
    </xf>
    <xf numFmtId="2" fontId="1" fillId="0" borderId="64" xfId="0" applyNumberFormat="1" applyFont="1" applyBorder="1" applyAlignment="1">
      <alignment horizontal="left"/>
    </xf>
    <xf numFmtId="4" fontId="1" fillId="0" borderId="64" xfId="0" applyNumberFormat="1" applyFont="1" applyBorder="1" applyAlignment="1">
      <alignment horizontal="center"/>
    </xf>
    <xf numFmtId="0" fontId="0" fillId="0" borderId="57" xfId="0" applyBorder="1"/>
    <xf numFmtId="164" fontId="1" fillId="0" borderId="64" xfId="0" applyNumberFormat="1" applyFont="1" applyBorder="1" applyAlignment="1">
      <alignment horizontal="left"/>
    </xf>
    <xf numFmtId="0" fontId="12" fillId="0" borderId="64" xfId="0" quotePrefix="1" applyFont="1" applyBorder="1" applyAlignment="1">
      <alignment horizontal="center"/>
    </xf>
    <xf numFmtId="4" fontId="1" fillId="0" borderId="64" xfId="0" quotePrefix="1" applyNumberFormat="1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164" fontId="0" fillId="0" borderId="64" xfId="0" applyNumberFormat="1" applyBorder="1" applyAlignment="1">
      <alignment horizontal="center"/>
    </xf>
    <xf numFmtId="164" fontId="2" fillId="3" borderId="57" xfId="0" applyNumberFormat="1" applyFont="1" applyFill="1" applyBorder="1" applyAlignment="1">
      <alignment horizontal="center"/>
    </xf>
    <xf numFmtId="4" fontId="1" fillId="0" borderId="59" xfId="0" applyNumberFormat="1" applyFont="1" applyBorder="1" applyAlignment="1">
      <alignment horizontal="center"/>
    </xf>
    <xf numFmtId="0" fontId="1" fillId="0" borderId="57" xfId="0" quotePrefix="1" applyFont="1" applyBorder="1" applyAlignment="1">
      <alignment horizontal="right"/>
    </xf>
    <xf numFmtId="164" fontId="2" fillId="3" borderId="69" xfId="0" applyNumberFormat="1" applyFont="1" applyFill="1" applyBorder="1" applyAlignment="1">
      <alignment horizontal="center"/>
    </xf>
    <xf numFmtId="6" fontId="2" fillId="3" borderId="68" xfId="0" applyNumberFormat="1" applyFont="1" applyFill="1" applyBorder="1" applyAlignment="1">
      <alignment horizontal="center"/>
    </xf>
    <xf numFmtId="6" fontId="2" fillId="3" borderId="22" xfId="0" applyNumberFormat="1" applyFont="1" applyFill="1" applyBorder="1" applyAlignment="1">
      <alignment horizontal="center"/>
    </xf>
    <xf numFmtId="44" fontId="1" fillId="0" borderId="70" xfId="1" applyFont="1" applyFill="1" applyBorder="1"/>
    <xf numFmtId="0" fontId="1" fillId="0" borderId="45" xfId="0" applyFont="1" applyBorder="1"/>
    <xf numFmtId="0" fontId="1" fillId="4" borderId="4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1" fillId="4" borderId="71" xfId="0" applyFont="1" applyFill="1" applyBorder="1" applyAlignment="1">
      <alignment horizontal="center"/>
    </xf>
    <xf numFmtId="0" fontId="2" fillId="4" borderId="3" xfId="0" applyFont="1" applyFill="1" applyBorder="1"/>
    <xf numFmtId="0" fontId="21" fillId="0" borderId="0" xfId="0" applyFont="1"/>
    <xf numFmtId="0" fontId="2" fillId="0" borderId="7" xfId="0" applyFont="1" applyBorder="1"/>
    <xf numFmtId="0" fontId="2" fillId="0" borderId="9" xfId="0" applyFont="1" applyBorder="1"/>
    <xf numFmtId="44" fontId="1" fillId="0" borderId="59" xfId="3" applyNumberFormat="1" applyFont="1" applyBorder="1"/>
    <xf numFmtId="44" fontId="1" fillId="0" borderId="59" xfId="1" applyFont="1" applyBorder="1"/>
    <xf numFmtId="4" fontId="1" fillId="0" borderId="0" xfId="0" applyNumberFormat="1" applyFont="1" applyAlignment="1">
      <alignment horizontal="center"/>
    </xf>
    <xf numFmtId="0" fontId="1" fillId="7" borderId="3" xfId="0" applyFont="1" applyFill="1" applyBorder="1"/>
    <xf numFmtId="0" fontId="1" fillId="8" borderId="7" xfId="0" applyFont="1" applyFill="1" applyBorder="1"/>
    <xf numFmtId="4" fontId="1" fillId="8" borderId="7" xfId="0" applyNumberFormat="1" applyFont="1" applyFill="1" applyBorder="1" applyAlignment="1">
      <alignment horizontal="center"/>
    </xf>
    <xf numFmtId="44" fontId="1" fillId="0" borderId="16" xfId="1" applyFont="1" applyBorder="1"/>
    <xf numFmtId="44" fontId="2" fillId="0" borderId="65" xfId="3" applyNumberFormat="1" applyFont="1" applyBorder="1"/>
    <xf numFmtId="14" fontId="18" fillId="4" borderId="0" xfId="0" applyNumberFormat="1" applyFont="1" applyFill="1" applyAlignment="1">
      <alignment horizontal="left"/>
    </xf>
    <xf numFmtId="0" fontId="1" fillId="0" borderId="33" xfId="0" quotePrefix="1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0" fillId="0" borderId="1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8" xfId="0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18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6" fontId="12" fillId="6" borderId="34" xfId="0" applyNumberFormat="1" applyFont="1" applyFill="1" applyBorder="1" applyAlignment="1">
      <alignment horizontal="center" vertical="center" wrapText="1"/>
    </xf>
    <xf numFmtId="6" fontId="12" fillId="6" borderId="31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left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0099FF"/>
      <color rgb="FF00CCFF"/>
      <color rgb="FF190CC4"/>
      <color rgb="FF003760"/>
      <color rgb="FF2D0E64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944880</xdr:colOff>
      <xdr:row>4</xdr:row>
      <xdr:rowOff>152400</xdr:rowOff>
    </xdr:to>
    <xdr:pic>
      <xdr:nvPicPr>
        <xdr:cNvPr id="2" name="Picture 1" descr="LogoColor">
          <a:extLst>
            <a:ext uri="{FF2B5EF4-FFF2-40B4-BE49-F238E27FC236}">
              <a16:creationId xmlns:a16="http://schemas.microsoft.com/office/drawing/2014/main" id="{49800BB5-11D9-49BC-B2C0-B83320D96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91630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F532-BAB1-4B89-8EA4-9A2F6ACDA284}">
  <sheetPr>
    <pageSetUpPr fitToPage="1"/>
  </sheetPr>
  <dimension ref="A1:Q64"/>
  <sheetViews>
    <sheetView workbookViewId="0">
      <selection activeCell="C41" sqref="C41"/>
    </sheetView>
  </sheetViews>
  <sheetFormatPr defaultRowHeight="12.75"/>
  <cols>
    <col min="1" max="1" width="14.5703125" style="66" customWidth="1"/>
    <col min="2" max="2" width="44.7109375" style="66" customWidth="1"/>
    <col min="3" max="4" width="9.140625" style="66" customWidth="1"/>
    <col min="5" max="5" width="15.5703125" style="66" customWidth="1"/>
    <col min="6" max="6" width="16.85546875" style="66" customWidth="1"/>
    <col min="7" max="7" width="11.28515625" style="66" customWidth="1"/>
    <col min="8" max="9" width="10.28515625" style="66" bestFit="1" customWidth="1"/>
    <col min="10" max="10" width="9.140625" style="66"/>
    <col min="11" max="11" width="13.140625" style="66" bestFit="1" customWidth="1"/>
    <col min="12" max="12" width="15.42578125" style="66" bestFit="1" customWidth="1"/>
    <col min="13" max="13" width="13.7109375" style="66" bestFit="1" customWidth="1"/>
    <col min="14" max="14" width="9.140625" style="66"/>
    <col min="15" max="15" width="14" style="66" bestFit="1" customWidth="1"/>
    <col min="16" max="16" width="9.140625" style="66"/>
    <col min="17" max="17" width="39.140625" style="66" hidden="1" customWidth="1"/>
    <col min="18" max="16384" width="9.140625" style="66"/>
  </cols>
  <sheetData>
    <row r="1" spans="1:17" ht="20.25">
      <c r="B1" s="182" t="s">
        <v>78</v>
      </c>
      <c r="C1" s="100"/>
      <c r="D1" s="100"/>
    </row>
    <row r="2" spans="1:17" ht="18.75" thickBot="1">
      <c r="B2" s="236" t="s">
        <v>80</v>
      </c>
      <c r="C2" s="100"/>
      <c r="D2" s="100"/>
    </row>
    <row r="3" spans="1:17">
      <c r="B3" s="161" t="s">
        <v>58</v>
      </c>
      <c r="C3" s="231"/>
      <c r="D3" s="162" t="s">
        <v>80</v>
      </c>
      <c r="E3" s="162"/>
      <c r="F3" s="163"/>
      <c r="G3" s="164"/>
      <c r="J3" s="102"/>
      <c r="K3" s="102"/>
      <c r="L3" s="102"/>
    </row>
    <row r="4" spans="1:17">
      <c r="B4" s="165" t="s">
        <v>61</v>
      </c>
      <c r="C4" s="232"/>
      <c r="D4" s="166" t="s">
        <v>81</v>
      </c>
      <c r="E4" s="166"/>
      <c r="F4" s="167"/>
      <c r="G4" s="168"/>
    </row>
    <row r="5" spans="1:17">
      <c r="B5" s="165" t="s">
        <v>62</v>
      </c>
      <c r="C5" s="232"/>
      <c r="D5" s="169">
        <v>46181</v>
      </c>
      <c r="E5" s="170" t="s">
        <v>108</v>
      </c>
      <c r="F5" s="184" t="s">
        <v>53</v>
      </c>
      <c r="G5" s="171" t="s">
        <v>79</v>
      </c>
      <c r="J5" s="102"/>
      <c r="K5" s="102"/>
      <c r="L5" s="101"/>
    </row>
    <row r="6" spans="1:17">
      <c r="B6" s="165" t="s">
        <v>63</v>
      </c>
      <c r="C6" s="232"/>
      <c r="D6" s="172">
        <v>1</v>
      </c>
      <c r="E6" s="166"/>
      <c r="F6" s="167"/>
      <c r="G6" s="173" t="s">
        <v>0</v>
      </c>
      <c r="J6" s="102"/>
      <c r="K6" s="102"/>
      <c r="L6" s="102"/>
    </row>
    <row r="7" spans="1:17">
      <c r="B7" s="174" t="s">
        <v>64</v>
      </c>
      <c r="C7" s="232"/>
      <c r="D7" s="175" t="s">
        <v>52</v>
      </c>
      <c r="E7" s="176"/>
      <c r="F7" s="167"/>
      <c r="G7" s="177"/>
      <c r="J7" s="102"/>
      <c r="K7" s="102"/>
      <c r="L7" s="102"/>
    </row>
    <row r="8" spans="1:17">
      <c r="B8" s="174" t="s">
        <v>59</v>
      </c>
      <c r="C8" s="232"/>
      <c r="D8" s="247">
        <v>46265</v>
      </c>
      <c r="E8" s="166" t="s">
        <v>101</v>
      </c>
      <c r="F8" s="167"/>
      <c r="G8" s="177"/>
      <c r="J8" s="102"/>
      <c r="K8" s="102"/>
      <c r="L8" s="102"/>
    </row>
    <row r="9" spans="1:17">
      <c r="B9" s="178" t="s">
        <v>60</v>
      </c>
      <c r="C9" s="232"/>
      <c r="D9" s="247">
        <v>46265</v>
      </c>
      <c r="E9" s="166" t="s">
        <v>101</v>
      </c>
      <c r="F9" s="179"/>
      <c r="G9" s="177"/>
      <c r="J9" s="102"/>
      <c r="K9" s="102"/>
      <c r="L9" s="102"/>
    </row>
    <row r="10" spans="1:17" ht="13.5" thickBot="1">
      <c r="B10" s="266" t="s">
        <v>110</v>
      </c>
      <c r="C10" s="233"/>
      <c r="D10" s="267" t="s">
        <v>111</v>
      </c>
      <c r="E10" s="180"/>
      <c r="F10" s="180"/>
      <c r="G10" s="181"/>
      <c r="J10" s="102"/>
      <c r="K10" s="102"/>
      <c r="L10" s="102"/>
    </row>
    <row r="11" spans="1:17">
      <c r="B11" s="100"/>
      <c r="C11" s="103"/>
      <c r="D11" s="100"/>
      <c r="E11" s="100"/>
      <c r="G11" s="102"/>
      <c r="H11" s="102"/>
      <c r="I11" s="102"/>
      <c r="J11" s="102"/>
      <c r="K11" s="102"/>
      <c r="L11" s="102"/>
    </row>
    <row r="12" spans="1:17" ht="13.5" thickBot="1">
      <c r="B12" s="100"/>
    </row>
    <row r="13" spans="1:17" ht="13.5" thickBot="1">
      <c r="A13" s="235"/>
      <c r="B13" s="140" t="s">
        <v>22</v>
      </c>
      <c r="C13" s="140"/>
      <c r="D13" s="140"/>
      <c r="E13" s="141"/>
      <c r="F13" s="141"/>
      <c r="G13" s="141"/>
      <c r="H13" s="141"/>
      <c r="I13" s="141"/>
      <c r="J13" s="141"/>
      <c r="K13" s="141"/>
      <c r="L13" s="142"/>
      <c r="Q13" t="s">
        <v>70</v>
      </c>
    </row>
    <row r="14" spans="1:17">
      <c r="A14" s="135"/>
      <c r="B14" s="136" t="s">
        <v>14</v>
      </c>
      <c r="C14" s="136" t="s">
        <v>46</v>
      </c>
      <c r="D14" s="136" t="s">
        <v>47</v>
      </c>
      <c r="E14" s="137" t="s">
        <v>15</v>
      </c>
      <c r="F14" s="137" t="s">
        <v>16</v>
      </c>
      <c r="G14" s="137" t="s">
        <v>17</v>
      </c>
      <c r="H14" s="137" t="s">
        <v>18</v>
      </c>
      <c r="I14" s="137" t="s">
        <v>19</v>
      </c>
      <c r="J14" s="137" t="s">
        <v>18</v>
      </c>
      <c r="K14" s="137" t="s">
        <v>20</v>
      </c>
      <c r="L14" s="138" t="s">
        <v>21</v>
      </c>
      <c r="M14" s="241"/>
      <c r="Q14" t="s">
        <v>71</v>
      </c>
    </row>
    <row r="15" spans="1:17" ht="12" customHeight="1">
      <c r="A15" s="45"/>
      <c r="B15" s="105"/>
      <c r="C15" s="105"/>
      <c r="D15" s="105"/>
      <c r="E15" s="106"/>
      <c r="F15" s="106"/>
      <c r="G15" s="106"/>
      <c r="H15" s="106"/>
      <c r="I15" s="106"/>
      <c r="J15" s="106"/>
      <c r="K15" s="106"/>
      <c r="L15" s="224"/>
      <c r="Q15" t="s">
        <v>72</v>
      </c>
    </row>
    <row r="16" spans="1:17">
      <c r="A16" s="109"/>
      <c r="B16" s="104" t="s">
        <v>26</v>
      </c>
      <c r="C16" s="104">
        <v>4</v>
      </c>
      <c r="D16" s="104" t="s">
        <v>2</v>
      </c>
      <c r="E16" s="151">
        <v>2800</v>
      </c>
      <c r="F16" s="156">
        <f>0.3*E16</f>
        <v>840</v>
      </c>
      <c r="G16" s="154">
        <v>0</v>
      </c>
      <c r="H16" s="107">
        <f t="shared" ref="H16:H31" si="0">0.06*G16</f>
        <v>0</v>
      </c>
      <c r="I16" s="107">
        <v>0</v>
      </c>
      <c r="J16" s="107">
        <f t="shared" ref="J16:J31" si="1">0.06*I16</f>
        <v>0</v>
      </c>
      <c r="K16" s="107">
        <v>0</v>
      </c>
      <c r="L16" s="149">
        <f>(E16+F16+G16+H16+I16+J16+K16)*C16</f>
        <v>14560</v>
      </c>
      <c r="Q16" t="s">
        <v>73</v>
      </c>
    </row>
    <row r="17" spans="1:17">
      <c r="A17" s="109"/>
      <c r="B17" s="104" t="s">
        <v>109</v>
      </c>
      <c r="C17" s="104">
        <v>4</v>
      </c>
      <c r="D17" s="104" t="s">
        <v>2</v>
      </c>
      <c r="E17" s="151">
        <v>2700</v>
      </c>
      <c r="F17" s="156">
        <f>0.3*E17</f>
        <v>810</v>
      </c>
      <c r="G17" s="154">
        <v>0</v>
      </c>
      <c r="H17" s="107">
        <f t="shared" si="0"/>
        <v>0</v>
      </c>
      <c r="I17" s="107">
        <v>0</v>
      </c>
      <c r="J17" s="107">
        <f t="shared" si="1"/>
        <v>0</v>
      </c>
      <c r="K17" s="107">
        <v>0</v>
      </c>
      <c r="L17" s="149">
        <f>(E17+F17+G17+H17+I17+J17+K17)*C17</f>
        <v>14040</v>
      </c>
      <c r="Q17" t="s">
        <v>74</v>
      </c>
    </row>
    <row r="18" spans="1:17" hidden="1">
      <c r="A18" s="225"/>
      <c r="B18" s="104" t="s">
        <v>77</v>
      </c>
      <c r="C18" s="104">
        <v>0</v>
      </c>
      <c r="D18" s="104" t="s">
        <v>2</v>
      </c>
      <c r="E18" s="151">
        <v>2700</v>
      </c>
      <c r="F18" s="156">
        <f>0.3*E18</f>
        <v>810</v>
      </c>
      <c r="G18" s="154">
        <v>0</v>
      </c>
      <c r="H18" s="107">
        <f t="shared" ref="H18" si="2">0.06*G18</f>
        <v>0</v>
      </c>
      <c r="I18" s="107">
        <v>0</v>
      </c>
      <c r="J18" s="107">
        <f t="shared" ref="J18" si="3">0.06*I18</f>
        <v>0</v>
      </c>
      <c r="K18" s="107">
        <v>0</v>
      </c>
      <c r="L18" s="149">
        <f>(E18+F18+G18+H18+I18+J18+K18)*C18</f>
        <v>0</v>
      </c>
      <c r="Q18"/>
    </row>
    <row r="19" spans="1:17" hidden="1">
      <c r="A19" s="109"/>
      <c r="B19" s="104" t="s">
        <v>76</v>
      </c>
      <c r="C19" s="104">
        <v>0</v>
      </c>
      <c r="D19" s="104" t="s">
        <v>2</v>
      </c>
      <c r="E19" s="151">
        <v>2700</v>
      </c>
      <c r="F19" s="156">
        <f>0.3*E19</f>
        <v>810</v>
      </c>
      <c r="G19" s="154">
        <v>0</v>
      </c>
      <c r="H19" s="107">
        <f t="shared" ref="H19" si="4">0.06*G19</f>
        <v>0</v>
      </c>
      <c r="I19" s="107">
        <v>0</v>
      </c>
      <c r="J19" s="107">
        <f t="shared" ref="J19" si="5">0.06*I19</f>
        <v>0</v>
      </c>
      <c r="K19" s="107">
        <v>0</v>
      </c>
      <c r="L19" s="149">
        <f>(E19+F19+G19+H19+I19+J19+K19)*C19</f>
        <v>0</v>
      </c>
      <c r="Q19" t="s">
        <v>74</v>
      </c>
    </row>
    <row r="20" spans="1:17" hidden="1">
      <c r="A20" s="150"/>
      <c r="B20" s="85" t="s">
        <v>27</v>
      </c>
      <c r="C20" s="84">
        <v>0</v>
      </c>
      <c r="D20" s="84" t="s">
        <v>2</v>
      </c>
      <c r="E20" s="152">
        <v>2500</v>
      </c>
      <c r="F20" s="156">
        <f t="shared" ref="F20:F26" si="6">0.3*E20</f>
        <v>750</v>
      </c>
      <c r="G20" s="154">
        <v>0</v>
      </c>
      <c r="H20" s="107">
        <f t="shared" ref="H20:H26" si="7">0.06*G20</f>
        <v>0</v>
      </c>
      <c r="I20" s="107">
        <v>0</v>
      </c>
      <c r="J20" s="107">
        <f t="shared" ref="J20:J26" si="8">0.06*I20</f>
        <v>0</v>
      </c>
      <c r="K20" s="107">
        <v>0</v>
      </c>
      <c r="L20" s="149">
        <f>C20*(E20+F20+G20+H20+I20+J20+K20)</f>
        <v>0</v>
      </c>
      <c r="Q20" s="66" t="s">
        <v>75</v>
      </c>
    </row>
    <row r="21" spans="1:17" hidden="1">
      <c r="A21" s="150"/>
      <c r="B21" s="85" t="s">
        <v>28</v>
      </c>
      <c r="C21" s="84">
        <v>0</v>
      </c>
      <c r="D21" s="84" t="s">
        <v>2</v>
      </c>
      <c r="E21" s="152">
        <v>2000</v>
      </c>
      <c r="F21" s="156">
        <f t="shared" si="6"/>
        <v>600</v>
      </c>
      <c r="G21" s="154">
        <v>0</v>
      </c>
      <c r="H21" s="107">
        <f t="shared" si="7"/>
        <v>0</v>
      </c>
      <c r="I21" s="107">
        <v>0</v>
      </c>
      <c r="J21" s="107">
        <f t="shared" si="8"/>
        <v>0</v>
      </c>
      <c r="K21" s="107">
        <v>0</v>
      </c>
      <c r="L21" s="149">
        <f t="shared" ref="L21:L26" si="9">C21*(E21+F21+G21+H21+I21+J21+K21)</f>
        <v>0</v>
      </c>
    </row>
    <row r="22" spans="1:17" hidden="1">
      <c r="A22" s="150"/>
      <c r="B22" s="85" t="s">
        <v>29</v>
      </c>
      <c r="C22" s="84">
        <v>0</v>
      </c>
      <c r="D22" s="84" t="s">
        <v>2</v>
      </c>
      <c r="E22" s="152">
        <v>2000</v>
      </c>
      <c r="F22" s="156">
        <f t="shared" si="6"/>
        <v>600</v>
      </c>
      <c r="G22" s="154">
        <v>0</v>
      </c>
      <c r="H22" s="107">
        <f t="shared" si="7"/>
        <v>0</v>
      </c>
      <c r="I22" s="107">
        <v>0</v>
      </c>
      <c r="J22" s="107">
        <f t="shared" si="8"/>
        <v>0</v>
      </c>
      <c r="K22" s="107">
        <v>0</v>
      </c>
      <c r="L22" s="149">
        <f t="shared" si="9"/>
        <v>0</v>
      </c>
    </row>
    <row r="23" spans="1:17" hidden="1">
      <c r="A23" s="150"/>
      <c r="B23" s="85" t="s">
        <v>30</v>
      </c>
      <c r="C23" s="84">
        <v>0</v>
      </c>
      <c r="D23" s="84" t="s">
        <v>4</v>
      </c>
      <c r="E23" s="152">
        <v>300</v>
      </c>
      <c r="F23" s="156">
        <f t="shared" si="6"/>
        <v>90</v>
      </c>
      <c r="G23" s="154">
        <v>0</v>
      </c>
      <c r="H23" s="107">
        <f t="shared" si="7"/>
        <v>0</v>
      </c>
      <c r="I23" s="107">
        <v>0</v>
      </c>
      <c r="J23" s="107">
        <f t="shared" si="8"/>
        <v>0</v>
      </c>
      <c r="K23" s="107">
        <v>0</v>
      </c>
      <c r="L23" s="149">
        <f t="shared" si="9"/>
        <v>0</v>
      </c>
    </row>
    <row r="24" spans="1:17" hidden="1">
      <c r="A24" s="150"/>
      <c r="B24" s="85" t="s">
        <v>34</v>
      </c>
      <c r="C24" s="84">
        <v>0</v>
      </c>
      <c r="D24" s="84" t="s">
        <v>2</v>
      </c>
      <c r="E24" s="152">
        <v>1900</v>
      </c>
      <c r="F24" s="156">
        <f t="shared" si="6"/>
        <v>570</v>
      </c>
      <c r="G24" s="154">
        <v>0</v>
      </c>
      <c r="H24" s="107">
        <f t="shared" si="7"/>
        <v>0</v>
      </c>
      <c r="I24" s="107">
        <v>0</v>
      </c>
      <c r="J24" s="107">
        <f t="shared" si="8"/>
        <v>0</v>
      </c>
      <c r="K24" s="107">
        <v>0</v>
      </c>
      <c r="L24" s="149">
        <f t="shared" si="9"/>
        <v>0</v>
      </c>
    </row>
    <row r="25" spans="1:17" hidden="1">
      <c r="A25" s="150"/>
      <c r="B25" s="85" t="s">
        <v>36</v>
      </c>
      <c r="C25" s="84">
        <v>0</v>
      </c>
      <c r="D25" s="84" t="s">
        <v>2</v>
      </c>
      <c r="E25" s="152">
        <v>1900</v>
      </c>
      <c r="F25" s="156">
        <f t="shared" si="6"/>
        <v>570</v>
      </c>
      <c r="G25" s="154">
        <v>2</v>
      </c>
      <c r="H25" s="107">
        <f t="shared" si="7"/>
        <v>0.12</v>
      </c>
      <c r="I25" s="107">
        <v>0</v>
      </c>
      <c r="J25" s="107">
        <f t="shared" si="8"/>
        <v>0</v>
      </c>
      <c r="K25" s="107">
        <v>0</v>
      </c>
      <c r="L25" s="149">
        <f t="shared" si="9"/>
        <v>0</v>
      </c>
    </row>
    <row r="26" spans="1:17" hidden="1">
      <c r="A26" s="150"/>
      <c r="B26" s="85" t="s">
        <v>37</v>
      </c>
      <c r="C26" s="84">
        <v>0</v>
      </c>
      <c r="D26" s="84" t="s">
        <v>2</v>
      </c>
      <c r="E26" s="152">
        <v>1900</v>
      </c>
      <c r="F26" s="156">
        <f t="shared" si="6"/>
        <v>570</v>
      </c>
      <c r="G26" s="154">
        <v>0</v>
      </c>
      <c r="H26" s="107">
        <f t="shared" si="7"/>
        <v>0</v>
      </c>
      <c r="I26" s="107">
        <v>0</v>
      </c>
      <c r="J26" s="107">
        <f t="shared" si="8"/>
        <v>0</v>
      </c>
      <c r="K26" s="107">
        <v>0</v>
      </c>
      <c r="L26" s="149">
        <f t="shared" si="9"/>
        <v>0</v>
      </c>
    </row>
    <row r="27" spans="1:17" hidden="1">
      <c r="A27" s="110"/>
      <c r="B27" s="104" t="s">
        <v>33</v>
      </c>
      <c r="C27" s="104">
        <v>0</v>
      </c>
      <c r="D27" s="104" t="s">
        <v>48</v>
      </c>
      <c r="E27" s="151">
        <v>0</v>
      </c>
      <c r="F27" s="156">
        <f t="shared" ref="F27:F31" si="10">0.35*E27</f>
        <v>0</v>
      </c>
      <c r="G27" s="154">
        <v>0</v>
      </c>
      <c r="H27" s="107">
        <f t="shared" si="0"/>
        <v>0</v>
      </c>
      <c r="I27" s="107">
        <v>450</v>
      </c>
      <c r="J27" s="107">
        <f t="shared" si="1"/>
        <v>27</v>
      </c>
      <c r="K27" s="107">
        <v>0</v>
      </c>
      <c r="L27" s="149">
        <f>+C27*(I27+J27)</f>
        <v>0</v>
      </c>
    </row>
    <row r="28" spans="1:17">
      <c r="A28" s="110"/>
      <c r="B28" s="104" t="s">
        <v>43</v>
      </c>
      <c r="C28" s="104">
        <v>1</v>
      </c>
      <c r="D28" s="104" t="s">
        <v>48</v>
      </c>
      <c r="E28" s="151">
        <v>0</v>
      </c>
      <c r="F28" s="156">
        <f t="shared" si="10"/>
        <v>0</v>
      </c>
      <c r="G28" s="154">
        <v>0</v>
      </c>
      <c r="H28" s="107">
        <f t="shared" si="0"/>
        <v>0</v>
      </c>
      <c r="I28" s="107">
        <v>500</v>
      </c>
      <c r="J28" s="107">
        <f t="shared" si="1"/>
        <v>30</v>
      </c>
      <c r="K28" s="107">
        <v>0</v>
      </c>
      <c r="L28" s="149">
        <f>+C28*(I28+J28)</f>
        <v>530</v>
      </c>
    </row>
    <row r="29" spans="1:17">
      <c r="A29" s="110"/>
      <c r="B29" s="104" t="s">
        <v>44</v>
      </c>
      <c r="C29" s="104">
        <v>1</v>
      </c>
      <c r="D29" s="104" t="s">
        <v>49</v>
      </c>
      <c r="E29" s="151">
        <v>0</v>
      </c>
      <c r="F29" s="156">
        <f t="shared" si="10"/>
        <v>0</v>
      </c>
      <c r="G29" s="154">
        <v>1000</v>
      </c>
      <c r="H29" s="107">
        <f t="shared" si="0"/>
        <v>60</v>
      </c>
      <c r="I29" s="107">
        <v>0</v>
      </c>
      <c r="J29" s="107">
        <f t="shared" si="1"/>
        <v>0</v>
      </c>
      <c r="K29" s="107">
        <v>0</v>
      </c>
      <c r="L29" s="149">
        <f>+C29*(G29+H29)</f>
        <v>1060</v>
      </c>
    </row>
    <row r="30" spans="1:17" hidden="1">
      <c r="A30" s="110"/>
      <c r="B30" s="104" t="s">
        <v>50</v>
      </c>
      <c r="C30" s="104">
        <v>0</v>
      </c>
      <c r="D30" s="104" t="s">
        <v>49</v>
      </c>
      <c r="E30" s="151">
        <v>0</v>
      </c>
      <c r="F30" s="156">
        <f t="shared" si="10"/>
        <v>0</v>
      </c>
      <c r="G30" s="154">
        <v>0</v>
      </c>
      <c r="H30" s="107">
        <f>0.06*G30</f>
        <v>0</v>
      </c>
      <c r="I30" s="107">
        <v>0</v>
      </c>
      <c r="J30" s="107">
        <f t="shared" si="1"/>
        <v>0</v>
      </c>
      <c r="K30" s="107">
        <v>5000</v>
      </c>
      <c r="L30" s="149">
        <f t="shared" ref="L30:L34" si="11">+C30*(G30+H30)</f>
        <v>0</v>
      </c>
      <c r="O30" s="108"/>
    </row>
    <row r="31" spans="1:17" hidden="1">
      <c r="A31" s="144"/>
      <c r="B31" s="145" t="s">
        <v>69</v>
      </c>
      <c r="C31" s="210"/>
      <c r="D31" s="145" t="s">
        <v>49</v>
      </c>
      <c r="E31" s="153">
        <v>0</v>
      </c>
      <c r="F31" s="156">
        <f t="shared" si="10"/>
        <v>0</v>
      </c>
      <c r="G31" s="155">
        <v>0</v>
      </c>
      <c r="H31" s="146">
        <f t="shared" si="0"/>
        <v>0</v>
      </c>
      <c r="I31" s="146">
        <v>0</v>
      </c>
      <c r="J31" s="146">
        <f t="shared" si="1"/>
        <v>0</v>
      </c>
      <c r="K31" s="146">
        <v>10000</v>
      </c>
      <c r="L31" s="149">
        <f t="shared" si="11"/>
        <v>0</v>
      </c>
    </row>
    <row r="32" spans="1:17" hidden="1">
      <c r="A32" s="150"/>
      <c r="B32" s="85" t="s">
        <v>32</v>
      </c>
      <c r="C32" s="209">
        <v>0</v>
      </c>
      <c r="D32" s="84" t="s">
        <v>45</v>
      </c>
      <c r="E32" s="153">
        <v>0</v>
      </c>
      <c r="F32" s="156">
        <f t="shared" ref="F32:F38" si="12">0.35*E32</f>
        <v>0</v>
      </c>
      <c r="G32" s="152">
        <v>500</v>
      </c>
      <c r="H32" s="148">
        <f>+G32*0.06</f>
        <v>30</v>
      </c>
      <c r="I32" s="146">
        <v>0</v>
      </c>
      <c r="J32" s="146">
        <f t="shared" ref="J32:J38" si="13">0.06*I32</f>
        <v>0</v>
      </c>
      <c r="K32" s="146">
        <v>0</v>
      </c>
      <c r="L32" s="149">
        <f t="shared" si="11"/>
        <v>0</v>
      </c>
    </row>
    <row r="33" spans="1:13" hidden="1">
      <c r="A33" s="150"/>
      <c r="B33" s="85" t="s">
        <v>41</v>
      </c>
      <c r="C33" s="209">
        <v>0</v>
      </c>
      <c r="D33" s="84" t="s">
        <v>2</v>
      </c>
      <c r="E33" s="153">
        <v>0</v>
      </c>
      <c r="F33" s="156">
        <f t="shared" si="12"/>
        <v>0</v>
      </c>
      <c r="G33" s="152">
        <v>200</v>
      </c>
      <c r="H33" s="148">
        <f t="shared" ref="H33:H34" si="14">+G33*0.06</f>
        <v>12</v>
      </c>
      <c r="I33" s="146">
        <v>0</v>
      </c>
      <c r="J33" s="146">
        <f t="shared" si="13"/>
        <v>0</v>
      </c>
      <c r="K33" s="146">
        <v>0</v>
      </c>
      <c r="L33" s="149">
        <f t="shared" si="11"/>
        <v>0</v>
      </c>
    </row>
    <row r="34" spans="1:13" hidden="1">
      <c r="A34" s="150"/>
      <c r="B34" s="85" t="s">
        <v>44</v>
      </c>
      <c r="C34" s="209">
        <v>0</v>
      </c>
      <c r="D34" s="84" t="s">
        <v>35</v>
      </c>
      <c r="E34" s="153">
        <v>0</v>
      </c>
      <c r="F34" s="156">
        <f t="shared" si="12"/>
        <v>0</v>
      </c>
      <c r="G34" s="152">
        <v>200</v>
      </c>
      <c r="H34" s="148">
        <f t="shared" si="14"/>
        <v>12</v>
      </c>
      <c r="I34" s="146">
        <v>0</v>
      </c>
      <c r="J34" s="146">
        <f t="shared" si="13"/>
        <v>0</v>
      </c>
      <c r="K34" s="146">
        <v>0</v>
      </c>
      <c r="L34" s="149">
        <f t="shared" si="11"/>
        <v>0</v>
      </c>
    </row>
    <row r="35" spans="1:13" hidden="1">
      <c r="A35" s="150"/>
      <c r="B35" s="85" t="s">
        <v>38</v>
      </c>
      <c r="C35" s="209">
        <v>0</v>
      </c>
      <c r="D35" s="84" t="s">
        <v>3</v>
      </c>
      <c r="E35" s="153">
        <v>0</v>
      </c>
      <c r="F35" s="156">
        <f t="shared" si="12"/>
        <v>0</v>
      </c>
      <c r="G35" s="152">
        <v>80</v>
      </c>
      <c r="H35" s="148">
        <f t="shared" ref="H35:H39" si="15">+G35*0.06</f>
        <v>4.8</v>
      </c>
      <c r="I35" s="146">
        <v>0</v>
      </c>
      <c r="J35" s="146">
        <f t="shared" si="13"/>
        <v>0</v>
      </c>
      <c r="K35" s="146">
        <v>0</v>
      </c>
      <c r="L35" s="149">
        <f t="shared" ref="L35:L38" si="16">+C35*(G35+H35)</f>
        <v>0</v>
      </c>
    </row>
    <row r="36" spans="1:13" hidden="1">
      <c r="A36" s="203"/>
      <c r="B36" s="204" t="s">
        <v>31</v>
      </c>
      <c r="C36" s="211">
        <v>1</v>
      </c>
      <c r="D36" s="205" t="s">
        <v>4</v>
      </c>
      <c r="E36" s="153">
        <v>0</v>
      </c>
      <c r="F36" s="156">
        <f t="shared" si="12"/>
        <v>0</v>
      </c>
      <c r="G36" s="152">
        <v>100</v>
      </c>
      <c r="H36" s="148">
        <f t="shared" si="15"/>
        <v>6</v>
      </c>
      <c r="I36" s="146">
        <v>0</v>
      </c>
      <c r="J36" s="146">
        <f t="shared" si="13"/>
        <v>0</v>
      </c>
      <c r="K36" s="146">
        <v>0</v>
      </c>
      <c r="L36" s="149">
        <v>0</v>
      </c>
    </row>
    <row r="37" spans="1:13" hidden="1">
      <c r="A37" s="147"/>
      <c r="B37" s="206" t="s">
        <v>39</v>
      </c>
      <c r="C37" s="212"/>
      <c r="D37" s="207" t="s">
        <v>35</v>
      </c>
      <c r="E37" s="156">
        <v>0</v>
      </c>
      <c r="F37" s="156">
        <f t="shared" si="12"/>
        <v>0</v>
      </c>
      <c r="G37" s="152">
        <v>250</v>
      </c>
      <c r="H37" s="148">
        <f t="shared" si="15"/>
        <v>15</v>
      </c>
      <c r="I37" s="146">
        <v>0</v>
      </c>
      <c r="J37" s="146">
        <f t="shared" si="13"/>
        <v>0</v>
      </c>
      <c r="K37" s="146">
        <v>0</v>
      </c>
      <c r="L37" s="149">
        <v>0</v>
      </c>
    </row>
    <row r="38" spans="1:13" hidden="1">
      <c r="A38" s="147"/>
      <c r="B38" s="206" t="s">
        <v>40</v>
      </c>
      <c r="C38" s="212">
        <v>0</v>
      </c>
      <c r="D38" s="207" t="s">
        <v>35</v>
      </c>
      <c r="E38" s="156">
        <v>0</v>
      </c>
      <c r="F38" s="156">
        <f t="shared" si="12"/>
        <v>0</v>
      </c>
      <c r="G38" s="152">
        <v>250</v>
      </c>
      <c r="H38" s="148">
        <f t="shared" si="15"/>
        <v>15</v>
      </c>
      <c r="I38" s="146">
        <v>0</v>
      </c>
      <c r="J38" s="146">
        <f t="shared" si="13"/>
        <v>0</v>
      </c>
      <c r="K38" s="146">
        <v>0</v>
      </c>
      <c r="L38" s="149">
        <f t="shared" si="16"/>
        <v>0</v>
      </c>
    </row>
    <row r="39" spans="1:13" hidden="1">
      <c r="A39" s="147"/>
      <c r="B39" s="206" t="s">
        <v>51</v>
      </c>
      <c r="C39" s="212">
        <v>0</v>
      </c>
      <c r="D39" s="206" t="s">
        <v>12</v>
      </c>
      <c r="E39" s="156">
        <v>0</v>
      </c>
      <c r="F39" s="156">
        <f t="shared" ref="F39" si="17">0.35*E39</f>
        <v>0</v>
      </c>
      <c r="G39" s="152">
        <v>0</v>
      </c>
      <c r="H39" s="148">
        <f t="shared" si="15"/>
        <v>0</v>
      </c>
      <c r="I39" s="146">
        <v>0</v>
      </c>
      <c r="J39" s="146">
        <f t="shared" ref="J39" si="18">0.06*I39</f>
        <v>0</v>
      </c>
      <c r="K39" s="146">
        <v>0</v>
      </c>
      <c r="L39" s="149">
        <f t="shared" ref="L39" si="19">+C39*(G39+H39)</f>
        <v>0</v>
      </c>
    </row>
    <row r="40" spans="1:13" hidden="1">
      <c r="A40" s="147"/>
      <c r="B40" s="206" t="s">
        <v>67</v>
      </c>
      <c r="C40" s="212">
        <v>0</v>
      </c>
      <c r="D40" s="206" t="s">
        <v>12</v>
      </c>
      <c r="E40" s="156">
        <v>0</v>
      </c>
      <c r="F40" s="156">
        <f t="shared" ref="F40" si="20">0.35*E40</f>
        <v>0</v>
      </c>
      <c r="G40" s="152">
        <v>0</v>
      </c>
      <c r="H40" s="148">
        <f t="shared" ref="H40" si="21">+G40*0.06</f>
        <v>0</v>
      </c>
      <c r="I40" s="146">
        <v>0</v>
      </c>
      <c r="J40" s="146">
        <f t="shared" ref="J40" si="22">0.06*I40</f>
        <v>0</v>
      </c>
      <c r="K40" s="146">
        <v>5000</v>
      </c>
      <c r="L40" s="149">
        <f>+C40*K40</f>
        <v>0</v>
      </c>
    </row>
    <row r="41" spans="1:13">
      <c r="A41" s="147"/>
      <c r="B41" s="208"/>
      <c r="C41" s="208"/>
      <c r="D41" s="208"/>
      <c r="E41" s="156"/>
      <c r="F41" s="148"/>
      <c r="G41" s="148"/>
      <c r="H41" s="148"/>
      <c r="I41" s="148"/>
      <c r="J41" s="148"/>
      <c r="K41" s="148"/>
      <c r="L41" s="149"/>
    </row>
    <row r="42" spans="1:13" ht="13.5" thickBot="1">
      <c r="A42" s="126"/>
      <c r="B42" s="127"/>
      <c r="C42" s="127"/>
      <c r="D42" s="127"/>
      <c r="E42" s="128"/>
      <c r="F42" s="128"/>
      <c r="G42" s="128"/>
      <c r="H42" s="128"/>
      <c r="I42" s="128"/>
      <c r="J42" s="128"/>
      <c r="K42" s="128"/>
      <c r="L42" s="129"/>
    </row>
    <row r="43" spans="1:13" ht="13.5" thickBot="1">
      <c r="A43" s="77"/>
      <c r="E43" s="125"/>
      <c r="F43" s="125"/>
      <c r="G43" s="125"/>
      <c r="H43" s="125"/>
      <c r="I43" s="125"/>
      <c r="J43" s="125"/>
      <c r="K43" s="125"/>
      <c r="L43" s="125"/>
    </row>
    <row r="44" spans="1:13" ht="13.5" thickBot="1">
      <c r="A44" s="77"/>
      <c r="E44" s="125"/>
      <c r="F44" s="125"/>
      <c r="G44" s="125"/>
      <c r="H44" s="157" t="s">
        <v>56</v>
      </c>
      <c r="I44" s="158"/>
      <c r="J44" s="158"/>
      <c r="K44" s="158"/>
      <c r="L44" s="159">
        <f>SUM(L15:L42)</f>
        <v>30190</v>
      </c>
    </row>
    <row r="45" spans="1:13" ht="13.5" thickBot="1">
      <c r="A45" s="77"/>
      <c r="E45" s="125"/>
      <c r="F45" s="125"/>
      <c r="G45" s="125"/>
      <c r="H45" s="125"/>
      <c r="I45" s="125"/>
      <c r="J45" s="125"/>
      <c r="K45" s="125"/>
      <c r="L45" s="125"/>
    </row>
    <row r="46" spans="1:13" ht="13.5" thickBot="1">
      <c r="A46" s="235"/>
      <c r="B46" s="131" t="s">
        <v>55</v>
      </c>
      <c r="C46" s="131"/>
      <c r="D46" s="131"/>
      <c r="E46" s="132"/>
      <c r="F46" s="132"/>
      <c r="G46" s="132"/>
      <c r="H46" s="132"/>
      <c r="I46" s="132"/>
      <c r="J46" s="132"/>
      <c r="K46" s="132"/>
      <c r="L46" s="132"/>
      <c r="M46" s="243"/>
    </row>
    <row r="47" spans="1:13">
      <c r="A47" s="234" t="s">
        <v>54</v>
      </c>
      <c r="B47" s="139" t="s">
        <v>14</v>
      </c>
      <c r="C47" s="133"/>
      <c r="D47" s="133"/>
      <c r="E47" s="134"/>
      <c r="F47" s="134"/>
      <c r="G47" s="134"/>
      <c r="H47" s="134"/>
      <c r="I47" s="134"/>
      <c r="J47" s="134"/>
      <c r="K47" s="134"/>
      <c r="L47" s="134"/>
      <c r="M47" s="244"/>
    </row>
    <row r="48" spans="1:13">
      <c r="A48" s="109"/>
      <c r="B48" s="104"/>
      <c r="C48" s="104"/>
      <c r="D48" s="117"/>
      <c r="E48" s="107"/>
      <c r="F48" s="107"/>
      <c r="G48" s="130"/>
      <c r="H48" s="107"/>
      <c r="I48" s="107"/>
      <c r="J48" s="107"/>
      <c r="K48" s="185"/>
      <c r="L48" s="229"/>
      <c r="M48" s="243"/>
    </row>
    <row r="49" spans="1:14">
      <c r="A49" s="109">
        <v>9</v>
      </c>
      <c r="B49" s="104" t="s">
        <v>112</v>
      </c>
      <c r="C49" s="104">
        <v>1</v>
      </c>
      <c r="D49" s="117" t="s">
        <v>35</v>
      </c>
      <c r="E49" s="107"/>
      <c r="F49" s="107"/>
      <c r="G49" s="130"/>
      <c r="H49" s="107"/>
      <c r="I49" s="107"/>
      <c r="J49" s="107"/>
      <c r="K49" s="185">
        <f>+'Div 9 Coating'!D49</f>
        <v>293473</v>
      </c>
      <c r="L49" s="229">
        <f>E49+F49+G49+H49+I49+J49+K49</f>
        <v>293473</v>
      </c>
      <c r="M49" s="243" t="s">
        <v>113</v>
      </c>
    </row>
    <row r="50" spans="1:14">
      <c r="A50" s="109"/>
      <c r="B50" s="104"/>
      <c r="C50" s="104"/>
      <c r="D50" s="117"/>
      <c r="E50" s="107"/>
      <c r="F50" s="107"/>
      <c r="G50" s="130"/>
      <c r="H50" s="107"/>
      <c r="I50" s="107"/>
      <c r="J50" s="107"/>
      <c r="K50" s="185"/>
      <c r="L50" s="229"/>
      <c r="M50" s="243"/>
    </row>
    <row r="51" spans="1:14">
      <c r="A51" s="109"/>
      <c r="B51" s="104"/>
      <c r="C51" s="104"/>
      <c r="D51" s="117"/>
      <c r="E51" s="107"/>
      <c r="F51" s="107"/>
      <c r="G51" s="130"/>
      <c r="H51" s="107"/>
      <c r="I51" s="107"/>
      <c r="J51" s="107"/>
      <c r="K51" s="185"/>
      <c r="L51" s="229"/>
      <c r="M51" s="243"/>
    </row>
    <row r="52" spans="1:14" ht="13.5" thickBot="1">
      <c r="A52" s="114"/>
      <c r="B52" s="115"/>
      <c r="C52" s="115"/>
      <c r="D52" s="117"/>
      <c r="E52" s="116"/>
      <c r="F52" s="116"/>
      <c r="G52" s="130"/>
      <c r="H52" s="116"/>
      <c r="I52" s="116"/>
      <c r="J52" s="116"/>
      <c r="K52" s="116"/>
      <c r="L52" s="153"/>
      <c r="M52" s="243"/>
    </row>
    <row r="53" spans="1:14" ht="13.5" thickBot="1">
      <c r="A53" s="122"/>
      <c r="B53" s="119"/>
      <c r="C53" s="119"/>
      <c r="D53" s="119"/>
      <c r="E53" s="160"/>
      <c r="F53" s="160"/>
      <c r="G53" s="160"/>
      <c r="H53" s="118"/>
      <c r="I53" s="118"/>
      <c r="J53" s="118"/>
      <c r="K53" s="118"/>
      <c r="L53" s="118"/>
      <c r="M53" s="230"/>
    </row>
    <row r="54" spans="1:14" ht="13.5" thickBot="1">
      <c r="B54" s="66" t="s">
        <v>0</v>
      </c>
      <c r="G54" s="123"/>
      <c r="H54" s="198" t="s">
        <v>65</v>
      </c>
      <c r="I54" s="119"/>
      <c r="J54" s="119"/>
      <c r="K54" s="119"/>
      <c r="L54" s="200">
        <f>SUM(L48:L53)</f>
        <v>293473</v>
      </c>
      <c r="M54" s="230"/>
    </row>
    <row r="55" spans="1:14" ht="13.5" thickBot="1">
      <c r="H55" s="183"/>
      <c r="I55" s="119"/>
      <c r="J55" s="119"/>
      <c r="K55" s="119"/>
      <c r="L55" s="199"/>
      <c r="M55" s="230"/>
    </row>
    <row r="56" spans="1:14" ht="13.5" thickBot="1">
      <c r="H56" s="201" t="s">
        <v>66</v>
      </c>
      <c r="I56" s="119"/>
      <c r="J56" s="67"/>
      <c r="K56" s="119"/>
      <c r="L56" s="246">
        <f>+L54+L44</f>
        <v>323663</v>
      </c>
      <c r="M56" s="230"/>
    </row>
    <row r="57" spans="1:14" ht="13.5" thickBot="1">
      <c r="G57" s="123"/>
      <c r="H57" s="237" t="s">
        <v>24</v>
      </c>
      <c r="J57" s="242">
        <v>8</v>
      </c>
      <c r="K57" s="66" t="s">
        <v>1</v>
      </c>
      <c r="L57" s="245">
        <f>J57/100*L56</f>
        <v>25893.040000000001</v>
      </c>
      <c r="M57" s="230"/>
    </row>
    <row r="58" spans="1:14" ht="13.5" thickBot="1">
      <c r="C58" s="88"/>
      <c r="G58" s="123"/>
      <c r="H58" s="237" t="s">
        <v>23</v>
      </c>
      <c r="L58" s="239">
        <f>L56+L57</f>
        <v>349556.04</v>
      </c>
      <c r="M58" s="230" t="s">
        <v>68</v>
      </c>
      <c r="N58" s="108"/>
    </row>
    <row r="59" spans="1:14" ht="13.5" thickBot="1">
      <c r="G59" s="123"/>
      <c r="H59" s="237" t="s">
        <v>25</v>
      </c>
      <c r="J59" s="242">
        <v>7</v>
      </c>
      <c r="K59" s="66" t="s">
        <v>1</v>
      </c>
      <c r="L59" s="240">
        <f>J59/100*L58</f>
        <v>24468.9228</v>
      </c>
      <c r="M59" s="230"/>
    </row>
    <row r="60" spans="1:14" ht="13.5" thickBot="1">
      <c r="G60" s="123"/>
      <c r="H60" s="237" t="s">
        <v>23</v>
      </c>
      <c r="L60" s="239">
        <f>L58+L59</f>
        <v>374024.96279999998</v>
      </c>
      <c r="M60" s="230"/>
    </row>
    <row r="61" spans="1:14" ht="13.5" thickBot="1">
      <c r="G61" s="123"/>
      <c r="H61" s="237" t="s">
        <v>13</v>
      </c>
      <c r="J61" s="242">
        <v>1.5</v>
      </c>
      <c r="K61" s="66" t="s">
        <v>1</v>
      </c>
      <c r="L61" s="240">
        <f>J61/100*L60</f>
        <v>5610.3744419999994</v>
      </c>
      <c r="M61" s="230"/>
    </row>
    <row r="62" spans="1:14" s="100" customFormat="1" ht="13.5" thickBot="1">
      <c r="G62" s="124"/>
      <c r="H62" s="238" t="s">
        <v>57</v>
      </c>
      <c r="I62" s="120"/>
      <c r="J62" s="120"/>
      <c r="K62" s="121"/>
      <c r="L62" s="111">
        <f>L60+L61</f>
        <v>379635.33724199998</v>
      </c>
      <c r="M62" s="230"/>
    </row>
    <row r="63" spans="1:14" ht="13.5" thickBot="1">
      <c r="M63" s="230"/>
    </row>
    <row r="64" spans="1:14" customFormat="1" ht="24.95" customHeight="1" thickBot="1">
      <c r="C64" s="66"/>
      <c r="D64" s="66"/>
      <c r="E64" s="66"/>
      <c r="F64" s="66"/>
      <c r="G64" s="66"/>
      <c r="H64" s="113" t="s">
        <v>93</v>
      </c>
      <c r="I64" s="112"/>
      <c r="J64" s="112"/>
      <c r="K64" s="112"/>
      <c r="L64" s="143">
        <f>ROUNDDOWN((L62),-3)</f>
        <v>379000</v>
      </c>
      <c r="M64" s="230"/>
    </row>
  </sheetData>
  <pageMargins left="0.7" right="0.7" top="0.75" bottom="0.75" header="0.3" footer="0.3"/>
  <pageSetup scale="69" orientation="landscape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8236F-7256-4A30-8D6B-28BB79D18E8D}">
  <sheetPr>
    <pageSetUpPr fitToPage="1"/>
  </sheetPr>
  <dimension ref="A1:CB49"/>
  <sheetViews>
    <sheetView tabSelected="1" view="pageBreakPreview" zoomScale="115" zoomScaleNormal="100" zoomScaleSheetLayoutView="115" workbookViewId="0">
      <selection activeCell="B31" sqref="B31"/>
    </sheetView>
  </sheetViews>
  <sheetFormatPr defaultRowHeight="12.75"/>
  <cols>
    <col min="1" max="1" width="4.140625" customWidth="1"/>
    <col min="2" max="2" width="53.85546875" customWidth="1"/>
    <col min="3" max="3" width="10.7109375" style="1" bestFit="1" customWidth="1"/>
    <col min="4" max="4" width="14.140625" style="35" bestFit="1" customWidth="1"/>
    <col min="5" max="5" width="9.140625" style="1"/>
    <col min="6" max="6" width="13.5703125" style="35" customWidth="1"/>
    <col min="7" max="7" width="3.7109375" style="35" customWidth="1"/>
    <col min="8" max="8" width="14" style="35" customWidth="1"/>
    <col min="9" max="9" width="3.7109375" style="35" customWidth="1"/>
    <col min="10" max="10" width="13.5703125" style="35" hidden="1" customWidth="1"/>
    <col min="11" max="11" width="3.7109375" style="35" hidden="1" customWidth="1"/>
    <col min="12" max="12" width="14.42578125" style="35" hidden="1" customWidth="1"/>
    <col min="13" max="13" width="13.5703125" style="35" customWidth="1"/>
    <col min="14" max="14" width="3.7109375" style="35" customWidth="1"/>
    <col min="15" max="15" width="13.5703125" style="35" customWidth="1"/>
    <col min="16" max="16" width="3.7109375" style="35" hidden="1" customWidth="1"/>
    <col min="17" max="17" width="13.5703125" style="35" hidden="1" customWidth="1"/>
    <col min="18" max="18" width="4.7109375" style="1" customWidth="1"/>
    <col min="19" max="19" width="15.5703125" style="2" customWidth="1"/>
    <col min="20" max="20" width="4.7109375" style="1" customWidth="1"/>
    <col min="21" max="21" width="15.5703125" style="2" customWidth="1"/>
    <col min="22" max="22" width="8.5703125" customWidth="1"/>
  </cols>
  <sheetData>
    <row r="1" spans="1:80" ht="23.25" customHeight="1" thickBot="1">
      <c r="B1" s="68" t="str">
        <f>+'Bid Summary Sheet'!D3</f>
        <v>Surface Plane Coating</v>
      </c>
      <c r="F1" s="69"/>
      <c r="J1" s="69"/>
      <c r="M1" s="69"/>
      <c r="O1" s="69"/>
      <c r="Q1" s="69"/>
    </row>
    <row r="2" spans="1:80" ht="22.5">
      <c r="B2" s="3"/>
      <c r="C2" s="252" t="s">
        <v>0</v>
      </c>
      <c r="D2" s="253"/>
      <c r="E2" s="254"/>
      <c r="F2" s="39" t="s">
        <v>82</v>
      </c>
      <c r="G2" s="4"/>
      <c r="H2" s="39" t="s">
        <v>94</v>
      </c>
      <c r="I2" s="4"/>
      <c r="J2" s="39"/>
      <c r="K2" s="4"/>
      <c r="L2" s="39"/>
      <c r="M2" s="39" t="s">
        <v>96</v>
      </c>
      <c r="N2" s="4"/>
      <c r="O2" s="39" t="s">
        <v>102</v>
      </c>
      <c r="P2" s="4"/>
      <c r="Q2" s="39"/>
      <c r="R2" s="5"/>
      <c r="S2" s="6"/>
      <c r="T2" s="5"/>
      <c r="U2" s="6"/>
    </row>
    <row r="3" spans="1:80" ht="12.75" customHeight="1">
      <c r="B3" s="48" t="s">
        <v>87</v>
      </c>
      <c r="C3" s="255"/>
      <c r="D3" s="256"/>
      <c r="E3" s="257"/>
      <c r="F3" s="72" t="s">
        <v>83</v>
      </c>
      <c r="G3" s="70"/>
      <c r="H3" s="71" t="s">
        <v>98</v>
      </c>
      <c r="I3" s="70"/>
      <c r="J3" s="72"/>
      <c r="K3" s="70"/>
      <c r="L3" s="71"/>
      <c r="M3" s="71" t="s">
        <v>99</v>
      </c>
      <c r="N3" s="70"/>
      <c r="O3" s="72" t="s">
        <v>103</v>
      </c>
      <c r="P3" s="70"/>
      <c r="Q3" s="72"/>
      <c r="R3" s="5"/>
      <c r="S3" s="9"/>
      <c r="T3" s="5"/>
      <c r="U3" s="9"/>
    </row>
    <row r="4" spans="1:80" ht="12.75" customHeight="1">
      <c r="B4" s="10"/>
      <c r="C4" s="258" t="s">
        <v>5</v>
      </c>
      <c r="D4" s="259"/>
      <c r="E4" s="260"/>
      <c r="F4" s="46" t="s">
        <v>84</v>
      </c>
      <c r="G4" s="8"/>
      <c r="H4" s="40" t="s">
        <v>95</v>
      </c>
      <c r="I4" s="8"/>
      <c r="J4" s="46"/>
      <c r="K4" s="8"/>
      <c r="L4" s="40"/>
      <c r="M4" s="40" t="s">
        <v>100</v>
      </c>
      <c r="N4" s="8"/>
      <c r="O4" s="46" t="s">
        <v>104</v>
      </c>
      <c r="P4" s="8"/>
      <c r="Q4" s="46"/>
      <c r="R4" s="5"/>
      <c r="S4" s="9"/>
      <c r="T4" s="5"/>
      <c r="U4" s="9"/>
    </row>
    <row r="5" spans="1:80" ht="13.5" thickBot="1">
      <c r="B5" s="11"/>
      <c r="C5" s="261"/>
      <c r="D5" s="262"/>
      <c r="E5" s="263"/>
      <c r="F5" s="41"/>
      <c r="G5" s="12"/>
      <c r="H5" s="40"/>
      <c r="I5" s="12"/>
      <c r="J5" s="41"/>
      <c r="K5" s="12"/>
      <c r="L5" s="40"/>
      <c r="M5" s="41"/>
      <c r="N5" s="12"/>
      <c r="O5" s="41"/>
      <c r="P5" s="12"/>
      <c r="Q5" s="41"/>
      <c r="R5" s="5"/>
      <c r="S5" s="9"/>
      <c r="T5" s="5"/>
      <c r="U5" s="9"/>
    </row>
    <row r="6" spans="1:80" ht="12.75" customHeight="1" thickBot="1">
      <c r="B6" s="11" t="s">
        <v>0</v>
      </c>
      <c r="C6" s="37"/>
      <c r="D6" s="36"/>
      <c r="E6" s="43"/>
      <c r="F6" s="249"/>
      <c r="G6" s="248"/>
      <c r="H6" s="249"/>
      <c r="I6" s="250"/>
      <c r="J6" s="249"/>
      <c r="K6" s="248"/>
      <c r="L6" s="249"/>
      <c r="M6" s="249"/>
      <c r="N6" s="250"/>
      <c r="O6" s="249"/>
      <c r="P6" s="37"/>
      <c r="Q6" s="44"/>
      <c r="R6" s="13"/>
      <c r="S6" s="14"/>
      <c r="T6" s="13"/>
      <c r="U6" s="14"/>
    </row>
    <row r="7" spans="1:80" s="20" customFormat="1" ht="13.5" thickBot="1">
      <c r="A7"/>
      <c r="B7" s="7" t="s">
        <v>6</v>
      </c>
      <c r="C7" s="15"/>
      <c r="D7" s="16"/>
      <c r="E7" s="17"/>
      <c r="F7" s="16"/>
      <c r="G7" s="17"/>
      <c r="H7" s="16"/>
      <c r="I7" s="17"/>
      <c r="J7" s="16"/>
      <c r="K7" s="17"/>
      <c r="L7" s="16"/>
      <c r="M7" s="16"/>
      <c r="N7" s="17"/>
      <c r="O7" s="16"/>
      <c r="P7" s="17"/>
      <c r="Q7" s="16"/>
      <c r="R7" s="18"/>
      <c r="S7" s="19"/>
      <c r="T7" s="18"/>
      <c r="U7" s="19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s="24" customFormat="1" ht="13.5" thickTop="1">
      <c r="A8"/>
      <c r="B8" s="21" t="s">
        <v>7</v>
      </c>
      <c r="C8" s="22"/>
      <c r="D8" s="34"/>
      <c r="E8" s="23"/>
      <c r="F8" s="34"/>
      <c r="G8" s="23"/>
      <c r="H8" s="34"/>
      <c r="I8" s="23"/>
      <c r="J8" s="34"/>
      <c r="K8" s="23"/>
      <c r="L8" s="34"/>
      <c r="M8" s="34"/>
      <c r="N8" s="23"/>
      <c r="O8" s="34"/>
      <c r="P8" s="23"/>
      <c r="Q8" s="34"/>
      <c r="R8" s="1"/>
      <c r="S8" s="2"/>
      <c r="T8" s="1"/>
      <c r="U8" s="2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s="24" customFormat="1" ht="12.75" customHeight="1">
      <c r="A9"/>
      <c r="B9" s="25" t="s">
        <v>8</v>
      </c>
      <c r="C9" s="26"/>
      <c r="D9" s="31"/>
      <c r="E9" s="27"/>
      <c r="F9" s="31"/>
      <c r="G9" s="27"/>
      <c r="H9" s="31"/>
      <c r="I9" s="22"/>
      <c r="J9" s="31"/>
      <c r="K9" s="27"/>
      <c r="L9" s="31"/>
      <c r="M9" s="31"/>
      <c r="N9" s="22"/>
      <c r="O9" s="31"/>
      <c r="P9" s="22"/>
      <c r="Q9" s="31"/>
      <c r="R9" s="28"/>
      <c r="S9" s="29"/>
      <c r="T9" s="28"/>
      <c r="U9" s="2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s="24" customFormat="1" ht="12.75" customHeight="1">
      <c r="A10"/>
      <c r="B10" s="25"/>
      <c r="C10" s="26"/>
      <c r="D10" s="31"/>
      <c r="E10" s="27"/>
      <c r="F10" s="31"/>
      <c r="G10" s="27"/>
      <c r="H10" s="31"/>
      <c r="I10" s="22"/>
      <c r="J10" s="31"/>
      <c r="K10" s="27"/>
      <c r="L10" s="31"/>
      <c r="M10" s="31"/>
      <c r="N10" s="22"/>
      <c r="O10" s="31"/>
      <c r="P10" s="22"/>
      <c r="Q10" s="31"/>
      <c r="R10" s="28"/>
      <c r="S10" s="29"/>
      <c r="T10" s="28"/>
      <c r="U10" s="29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ht="12.75" customHeight="1">
      <c r="B11" s="25"/>
      <c r="C11" s="26"/>
      <c r="D11" s="31"/>
      <c r="E11" s="27"/>
      <c r="F11" s="31"/>
      <c r="G11" s="27"/>
      <c r="H11" s="31"/>
      <c r="I11" s="22"/>
      <c r="J11" s="31"/>
      <c r="K11" s="27"/>
      <c r="L11" s="31"/>
      <c r="M11" s="31"/>
      <c r="N11" s="22"/>
      <c r="O11" s="31"/>
      <c r="P11" s="22"/>
      <c r="Q11" s="31"/>
      <c r="R11" s="28"/>
      <c r="S11" s="29"/>
      <c r="T11" s="28"/>
      <c r="U11" s="29"/>
    </row>
    <row r="12" spans="1:80">
      <c r="B12" s="25"/>
      <c r="C12" s="26"/>
      <c r="D12" s="31"/>
      <c r="E12" s="22"/>
      <c r="F12" s="30"/>
      <c r="G12" s="22"/>
      <c r="H12" s="30"/>
      <c r="I12" s="22"/>
      <c r="J12" s="30"/>
      <c r="K12" s="22"/>
      <c r="L12" s="30"/>
      <c r="M12" s="30"/>
      <c r="N12" s="22"/>
      <c r="O12" s="30"/>
      <c r="P12" s="22"/>
      <c r="Q12" s="30"/>
      <c r="S12" s="29"/>
      <c r="U12" s="29"/>
    </row>
    <row r="13" spans="1:80">
      <c r="B13" s="91"/>
      <c r="C13" s="26"/>
      <c r="D13" s="31"/>
      <c r="E13" s="22"/>
      <c r="F13" s="30"/>
      <c r="G13" s="22"/>
      <c r="H13" s="30"/>
      <c r="I13" s="22"/>
      <c r="J13" s="30"/>
      <c r="K13" s="22"/>
      <c r="L13" s="30"/>
      <c r="M13" s="30"/>
      <c r="N13" s="22"/>
      <c r="O13" s="30"/>
      <c r="P13" s="22"/>
      <c r="Q13" s="30"/>
      <c r="S13" s="29"/>
      <c r="U13" s="29"/>
    </row>
    <row r="14" spans="1:80">
      <c r="B14" s="25"/>
      <c r="C14" s="26"/>
      <c r="D14" s="31"/>
      <c r="E14" s="27"/>
      <c r="F14" s="30"/>
      <c r="G14" s="27"/>
      <c r="H14" s="30"/>
      <c r="I14" s="22"/>
      <c r="J14" s="30"/>
      <c r="K14" s="27"/>
      <c r="L14" s="30"/>
      <c r="M14" s="30"/>
      <c r="N14" s="22"/>
      <c r="O14" s="30"/>
      <c r="P14" s="22"/>
      <c r="Q14" s="30"/>
      <c r="S14" s="29"/>
      <c r="U14" s="29"/>
    </row>
    <row r="15" spans="1:80" s="24" customFormat="1" ht="12.75" customHeight="1">
      <c r="A15"/>
      <c r="B15" s="61" t="s">
        <v>85</v>
      </c>
      <c r="C15" s="82"/>
      <c r="D15" s="63"/>
      <c r="E15" s="64"/>
      <c r="F15" s="202">
        <v>293473</v>
      </c>
      <c r="G15" s="64"/>
      <c r="H15" s="202">
        <v>297600</v>
      </c>
      <c r="I15" s="62"/>
      <c r="J15" s="202"/>
      <c r="K15" s="64"/>
      <c r="L15" s="202"/>
      <c r="M15" s="202">
        <v>585000</v>
      </c>
      <c r="N15" s="62"/>
      <c r="O15" s="202" t="s">
        <v>97</v>
      </c>
      <c r="P15" s="62"/>
      <c r="Q15" s="202"/>
      <c r="R15" s="1"/>
      <c r="S15" s="2"/>
      <c r="T15" s="1"/>
      <c r="U15" s="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>
      <c r="B16" s="45"/>
      <c r="C16" s="74"/>
      <c r="D16" s="96"/>
      <c r="E16" s="86"/>
      <c r="F16" s="31"/>
      <c r="G16" s="47"/>
      <c r="H16" s="31"/>
      <c r="I16" s="47"/>
      <c r="J16" s="30"/>
      <c r="K16" s="47"/>
      <c r="L16" s="30"/>
      <c r="M16" s="31"/>
      <c r="N16" s="47"/>
      <c r="O16" s="30"/>
      <c r="P16" s="47"/>
      <c r="Q16" s="30"/>
      <c r="R16" s="38"/>
      <c r="S16" s="29"/>
      <c r="U16" s="29"/>
    </row>
    <row r="17" spans="1:80" ht="12.75" customHeight="1">
      <c r="B17" s="189" t="s">
        <v>105</v>
      </c>
      <c r="C17" s="213">
        <v>22500</v>
      </c>
      <c r="D17" s="214">
        <v>4</v>
      </c>
      <c r="E17" s="215">
        <f>+C17*D17</f>
        <v>90000</v>
      </c>
      <c r="F17" s="31" t="s">
        <v>107</v>
      </c>
      <c r="G17" s="221"/>
      <c r="H17" s="31" t="s">
        <v>107</v>
      </c>
      <c r="I17" s="197"/>
      <c r="J17" s="196"/>
      <c r="K17" s="221"/>
      <c r="L17" s="195"/>
      <c r="M17" s="31" t="s">
        <v>107</v>
      </c>
      <c r="N17" s="197"/>
      <c r="O17" s="196"/>
      <c r="P17" s="197"/>
      <c r="Q17" s="196"/>
    </row>
    <row r="18" spans="1:80">
      <c r="B18" s="189" t="s">
        <v>86</v>
      </c>
      <c r="C18" s="213"/>
      <c r="D18" s="217"/>
      <c r="E18" s="220"/>
      <c r="F18" s="31"/>
      <c r="G18" s="222"/>
      <c r="H18" s="31"/>
      <c r="I18" s="222"/>
      <c r="J18" s="222"/>
      <c r="K18" s="222"/>
      <c r="L18" s="222"/>
      <c r="M18" s="31"/>
      <c r="N18" s="222"/>
      <c r="O18" s="222"/>
      <c r="P18" s="222"/>
      <c r="Q18" s="222"/>
    </row>
    <row r="19" spans="1:80" ht="13.5" customHeight="1">
      <c r="B19" s="189"/>
      <c r="C19" s="213"/>
      <c r="D19" s="214"/>
      <c r="E19" s="219"/>
      <c r="F19" s="195"/>
      <c r="G19" s="218"/>
      <c r="H19" s="195"/>
      <c r="I19" s="197"/>
      <c r="J19" s="195"/>
      <c r="K19" s="220"/>
      <c r="L19" s="195"/>
      <c r="M19" s="195"/>
      <c r="N19" s="197"/>
      <c r="O19" s="195"/>
      <c r="P19" s="197"/>
      <c r="Q19" s="195"/>
      <c r="R19" s="28"/>
      <c r="S19" s="29"/>
      <c r="T19" s="28"/>
      <c r="U19" s="29"/>
    </row>
    <row r="20" spans="1:80" ht="12.75" customHeight="1">
      <c r="B20" s="189" t="s">
        <v>88</v>
      </c>
      <c r="C20" s="213">
        <v>22500</v>
      </c>
      <c r="D20" s="214">
        <v>3</v>
      </c>
      <c r="E20" s="215">
        <f>+C20*D20</f>
        <v>67500</v>
      </c>
      <c r="F20" s="31" t="s">
        <v>107</v>
      </c>
      <c r="G20" s="221"/>
      <c r="H20" s="31" t="s">
        <v>107</v>
      </c>
      <c r="I20" s="197"/>
      <c r="J20" s="196"/>
      <c r="K20" s="221"/>
      <c r="L20" s="195"/>
      <c r="M20" s="31" t="s">
        <v>107</v>
      </c>
      <c r="N20" s="197"/>
      <c r="O20" s="196"/>
      <c r="P20" s="197"/>
      <c r="Q20" s="196"/>
    </row>
    <row r="21" spans="1:80">
      <c r="B21" s="189" t="s">
        <v>89</v>
      </c>
      <c r="C21" s="213"/>
      <c r="D21" s="217"/>
      <c r="E21" s="220"/>
      <c r="F21" s="31"/>
      <c r="G21" s="222"/>
      <c r="H21" s="31"/>
      <c r="I21" s="222"/>
      <c r="J21" s="222"/>
      <c r="K21" s="222"/>
      <c r="L21" s="222"/>
      <c r="M21" s="31"/>
      <c r="N21" s="222"/>
      <c r="O21" s="222"/>
      <c r="P21" s="222"/>
      <c r="Q21" s="222"/>
    </row>
    <row r="22" spans="1:80" ht="13.5" customHeight="1">
      <c r="B22" s="189"/>
      <c r="C22" s="213"/>
      <c r="D22" s="96"/>
      <c r="E22" s="219"/>
      <c r="F22" s="31"/>
      <c r="G22" s="218"/>
      <c r="H22" s="31"/>
      <c r="I22" s="197"/>
      <c r="J22" s="31"/>
      <c r="K22" s="220"/>
      <c r="L22" s="31"/>
      <c r="M22" s="31"/>
      <c r="N22" s="197"/>
      <c r="O22" s="31"/>
      <c r="P22" s="197"/>
      <c r="Q22" s="31"/>
      <c r="R22" s="80"/>
      <c r="S22" s="29"/>
      <c r="T22" s="28"/>
      <c r="U22" s="29"/>
    </row>
    <row r="23" spans="1:80" ht="13.5" customHeight="1">
      <c r="B23" s="45" t="s">
        <v>92</v>
      </c>
      <c r="C23" s="213">
        <v>22500</v>
      </c>
      <c r="D23" s="214">
        <v>3</v>
      </c>
      <c r="E23" s="90">
        <f>+C23*D23</f>
        <v>67500</v>
      </c>
      <c r="F23" s="31" t="s">
        <v>107</v>
      </c>
      <c r="G23" s="27"/>
      <c r="H23" s="31" t="s">
        <v>107</v>
      </c>
      <c r="I23" s="78"/>
      <c r="J23" s="81"/>
      <c r="K23" s="73"/>
      <c r="L23" s="81"/>
      <c r="M23" s="31" t="s">
        <v>107</v>
      </c>
      <c r="N23" s="78"/>
      <c r="O23" s="81"/>
      <c r="P23" s="78"/>
      <c r="Q23" s="81"/>
      <c r="R23" s="89"/>
      <c r="S23" s="29"/>
      <c r="T23" s="28"/>
      <c r="U23" s="29"/>
    </row>
    <row r="24" spans="1:80" ht="13.5" customHeight="1">
      <c r="B24" s="45" t="s">
        <v>91</v>
      </c>
      <c r="C24" s="76"/>
      <c r="D24" s="97"/>
      <c r="E24" s="90"/>
      <c r="F24" s="31"/>
      <c r="G24" s="27"/>
      <c r="H24" s="31"/>
      <c r="I24" s="78"/>
      <c r="J24" s="81"/>
      <c r="K24" s="73"/>
      <c r="L24" s="81"/>
      <c r="M24" s="31"/>
      <c r="N24" s="78"/>
      <c r="O24" s="81"/>
      <c r="P24" s="78"/>
      <c r="Q24" s="81"/>
      <c r="R24" s="89"/>
      <c r="S24" s="29"/>
      <c r="T24" s="28"/>
      <c r="U24" s="29"/>
    </row>
    <row r="25" spans="1:80" ht="13.5" customHeight="1">
      <c r="B25" s="45"/>
      <c r="C25" s="76"/>
      <c r="D25" s="97"/>
      <c r="E25" s="90"/>
      <c r="F25" s="31"/>
      <c r="G25" s="27"/>
      <c r="H25" s="31"/>
      <c r="I25" s="78"/>
      <c r="J25" s="81"/>
      <c r="K25" s="73"/>
      <c r="L25" s="81"/>
      <c r="M25" s="31"/>
      <c r="N25" s="78"/>
      <c r="O25" s="81"/>
      <c r="P25" s="78"/>
      <c r="Q25" s="81"/>
      <c r="R25" s="89"/>
      <c r="S25" s="29"/>
      <c r="T25" s="28"/>
      <c r="U25" s="29"/>
    </row>
    <row r="26" spans="1:80" ht="13.5" customHeight="1">
      <c r="B26" s="45" t="s">
        <v>90</v>
      </c>
      <c r="C26" s="213">
        <v>22500</v>
      </c>
      <c r="D26" s="214">
        <v>3</v>
      </c>
      <c r="E26" s="90">
        <f>+C26*D26</f>
        <v>67500</v>
      </c>
      <c r="F26" s="31" t="s">
        <v>107</v>
      </c>
      <c r="G26" s="27"/>
      <c r="H26" s="31" t="s">
        <v>107</v>
      </c>
      <c r="I26" s="78"/>
      <c r="J26" s="81"/>
      <c r="K26" s="73"/>
      <c r="L26" s="81"/>
      <c r="M26" s="31" t="s">
        <v>107</v>
      </c>
      <c r="N26" s="78"/>
      <c r="O26" s="81"/>
      <c r="P26" s="78"/>
      <c r="Q26" s="81"/>
      <c r="R26" s="89"/>
      <c r="S26" s="29"/>
      <c r="T26" s="28"/>
      <c r="U26" s="29"/>
    </row>
    <row r="27" spans="1:80" s="24" customFormat="1" ht="12.75" customHeight="1">
      <c r="A27"/>
      <c r="B27" s="45" t="s">
        <v>106</v>
      </c>
      <c r="C27" s="190"/>
      <c r="D27" s="191"/>
      <c r="E27" s="192"/>
      <c r="F27" s="195"/>
      <c r="G27" s="193"/>
      <c r="H27" s="195"/>
      <c r="I27" s="193"/>
      <c r="J27" s="194"/>
      <c r="K27" s="193"/>
      <c r="L27" s="194"/>
      <c r="M27" s="195"/>
      <c r="N27" s="193"/>
      <c r="O27" s="194"/>
      <c r="P27" s="193"/>
      <c r="Q27" s="194"/>
      <c r="R27" s="28"/>
      <c r="S27" s="29"/>
      <c r="T27" s="28"/>
      <c r="U27" s="29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s="24" customFormat="1" ht="12.75" customHeight="1">
      <c r="A28"/>
      <c r="B28" s="216"/>
      <c r="C28" s="190"/>
      <c r="D28" s="191"/>
      <c r="E28" s="192"/>
      <c r="F28" s="194"/>
      <c r="G28" s="193"/>
      <c r="H28" s="194"/>
      <c r="I28" s="193"/>
      <c r="J28" s="194"/>
      <c r="K28" s="193"/>
      <c r="L28" s="194"/>
      <c r="M28" s="194"/>
      <c r="N28" s="193"/>
      <c r="O28" s="194"/>
      <c r="P28" s="193"/>
      <c r="Q28" s="194"/>
      <c r="R28" s="28"/>
      <c r="S28" s="29"/>
      <c r="T28" s="28"/>
      <c r="U28" s="29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s="24" customFormat="1" ht="12.75" customHeight="1">
      <c r="A29"/>
      <c r="B29" s="216"/>
      <c r="C29" s="190"/>
      <c r="D29" s="191"/>
      <c r="E29" s="192"/>
      <c r="F29" s="194"/>
      <c r="G29" s="193"/>
      <c r="H29" s="194"/>
      <c r="I29" s="193"/>
      <c r="J29" s="194"/>
      <c r="K29" s="193"/>
      <c r="L29" s="194"/>
      <c r="M29" s="194"/>
      <c r="N29" s="193"/>
      <c r="O29" s="194"/>
      <c r="P29" s="193"/>
      <c r="Q29" s="194"/>
      <c r="R29" s="28"/>
      <c r="S29" s="29"/>
      <c r="T29" s="28"/>
      <c r="U29" s="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s="24" customFormat="1" ht="12.75" customHeight="1">
      <c r="A30"/>
      <c r="B30" s="189" t="s">
        <v>115</v>
      </c>
      <c r="C30" s="190"/>
      <c r="D30" s="191"/>
      <c r="E30" s="192"/>
      <c r="F30" s="194" t="s">
        <v>107</v>
      </c>
      <c r="G30" s="193"/>
      <c r="H30" s="194" t="s">
        <v>107</v>
      </c>
      <c r="I30" s="193"/>
      <c r="J30" s="194"/>
      <c r="K30" s="193"/>
      <c r="L30" s="194"/>
      <c r="M30" s="194"/>
      <c r="N30" s="193"/>
      <c r="O30" s="194"/>
      <c r="P30" s="193"/>
      <c r="Q30" s="194"/>
      <c r="R30" s="28"/>
      <c r="S30" s="29"/>
      <c r="T30" s="28"/>
      <c r="U30" s="29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s="24" customFormat="1" ht="12.75" customHeight="1">
      <c r="A31"/>
      <c r="B31" s="216"/>
      <c r="C31" s="190"/>
      <c r="D31" s="191"/>
      <c r="E31" s="192"/>
      <c r="F31" s="194"/>
      <c r="G31" s="193"/>
      <c r="H31" s="194"/>
      <c r="I31" s="193"/>
      <c r="J31" s="194"/>
      <c r="K31" s="193"/>
      <c r="L31" s="194"/>
      <c r="M31" s="194"/>
      <c r="N31" s="193"/>
      <c r="O31" s="194"/>
      <c r="P31" s="193"/>
      <c r="Q31" s="194"/>
      <c r="R31" s="28"/>
      <c r="S31" s="29"/>
      <c r="T31" s="28"/>
      <c r="U31" s="29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s="24" customFormat="1" ht="12.75" customHeight="1">
      <c r="A32"/>
      <c r="B32" s="216"/>
      <c r="C32" s="190"/>
      <c r="D32" s="191"/>
      <c r="E32" s="192"/>
      <c r="F32" s="194"/>
      <c r="G32" s="193"/>
      <c r="H32" s="194"/>
      <c r="I32" s="193"/>
      <c r="J32" s="194"/>
      <c r="K32" s="193"/>
      <c r="L32" s="194"/>
      <c r="M32" s="194"/>
      <c r="N32" s="193"/>
      <c r="O32" s="194"/>
      <c r="P32" s="193"/>
      <c r="Q32" s="194"/>
      <c r="R32" s="28"/>
      <c r="S32" s="29"/>
      <c r="T32" s="28"/>
      <c r="U32" s="29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24" customFormat="1" ht="12.75" customHeight="1">
      <c r="A33"/>
      <c r="B33" s="75"/>
      <c r="C33" s="92"/>
      <c r="D33" s="99"/>
      <c r="E33" s="93"/>
      <c r="F33" s="94"/>
      <c r="G33" s="95"/>
      <c r="H33" s="94"/>
      <c r="I33" s="95"/>
      <c r="J33" s="94"/>
      <c r="K33" s="95"/>
      <c r="L33" s="94"/>
      <c r="M33" s="94"/>
      <c r="N33" s="95"/>
      <c r="O33" s="94"/>
      <c r="P33" s="95"/>
      <c r="Q33" s="94"/>
      <c r="R33" s="28"/>
      <c r="S33" s="29"/>
      <c r="T33" s="28"/>
      <c r="U33" s="29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24" customFormat="1" ht="12.75" customHeight="1">
      <c r="A34"/>
      <c r="B34" s="75"/>
      <c r="C34" s="92"/>
      <c r="D34" s="99"/>
      <c r="E34" s="93"/>
      <c r="F34" s="94"/>
      <c r="G34" s="95"/>
      <c r="H34" s="94"/>
      <c r="I34" s="95"/>
      <c r="J34" s="94"/>
      <c r="K34" s="95"/>
      <c r="L34" s="94"/>
      <c r="M34" s="94"/>
      <c r="N34" s="95"/>
      <c r="O34" s="94"/>
      <c r="P34" s="95"/>
      <c r="Q34" s="94"/>
      <c r="R34" s="28"/>
      <c r="S34" s="29"/>
      <c r="T34" s="28"/>
      <c r="U34" s="29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24" customFormat="1" ht="13.5" thickBot="1">
      <c r="A35"/>
      <c r="B35" s="32"/>
      <c r="C35" s="83"/>
      <c r="D35" s="98"/>
      <c r="E35" s="87"/>
      <c r="F35" s="33"/>
      <c r="G35" s="42"/>
      <c r="H35" s="33"/>
      <c r="I35" s="42"/>
      <c r="J35" s="33"/>
      <c r="K35" s="42"/>
      <c r="L35" s="33"/>
      <c r="M35" s="33"/>
      <c r="N35" s="42"/>
      <c r="O35" s="33"/>
      <c r="P35" s="42"/>
      <c r="Q35" s="33"/>
      <c r="R35" s="1"/>
      <c r="S35" s="29"/>
      <c r="T35" s="1"/>
      <c r="U35" s="29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13.5" thickBot="1">
      <c r="B36" s="58"/>
      <c r="C36" s="59"/>
      <c r="D36" s="65"/>
      <c r="E36" s="60">
        <f>SUM(E16:E35)</f>
        <v>292500</v>
      </c>
      <c r="F36" s="60">
        <f>SUM(F15:F35)</f>
        <v>293473</v>
      </c>
      <c r="G36" s="60"/>
      <c r="H36" s="60">
        <f>+SUM(H7:H35)</f>
        <v>297600</v>
      </c>
      <c r="I36" s="60"/>
      <c r="J36" s="60">
        <f>+SUM(J6:J35)</f>
        <v>0</v>
      </c>
      <c r="K36" s="60"/>
      <c r="L36" s="60">
        <f>+SUM(L7:L35)</f>
        <v>0</v>
      </c>
      <c r="M36" s="60">
        <f>SUM(M15:M35)</f>
        <v>585000</v>
      </c>
      <c r="N36" s="60"/>
      <c r="O36" s="60">
        <f>+SUM(O6:O35)</f>
        <v>0</v>
      </c>
      <c r="P36" s="60"/>
      <c r="Q36" s="60">
        <f>+SUM(Q6:Q35)</f>
        <v>0</v>
      </c>
      <c r="R36" s="19"/>
      <c r="S36" s="19"/>
      <c r="T36" s="19"/>
      <c r="U36" s="19"/>
    </row>
    <row r="38" spans="1:80" ht="13.5" thickBot="1"/>
    <row r="39" spans="1:80">
      <c r="B39" s="49" t="s">
        <v>9</v>
      </c>
      <c r="C39" s="50"/>
      <c r="D39" s="264" t="s">
        <v>11</v>
      </c>
      <c r="E39" s="79"/>
      <c r="H39" s="251"/>
      <c r="L39" s="251"/>
    </row>
    <row r="40" spans="1:80">
      <c r="B40" s="51"/>
      <c r="C40" s="52"/>
      <c r="D40" s="265"/>
      <c r="E40" s="79"/>
      <c r="H40" s="251"/>
      <c r="L40" s="251"/>
    </row>
    <row r="41" spans="1:80">
      <c r="B41" s="56" t="s">
        <v>42</v>
      </c>
      <c r="C41" s="53">
        <f>+E36</f>
        <v>292500</v>
      </c>
      <c r="D41" s="186"/>
      <c r="E41" s="79"/>
    </row>
    <row r="42" spans="1:80">
      <c r="B42" s="56" t="str">
        <f>+F2</f>
        <v>AiroCorp</v>
      </c>
      <c r="C42" s="53">
        <f>+F36</f>
        <v>293473</v>
      </c>
      <c r="D42" s="186">
        <f>+C42</f>
        <v>293473</v>
      </c>
      <c r="E42" s="79" t="s">
        <v>114</v>
      </c>
    </row>
    <row r="43" spans="1:80">
      <c r="B43" s="56" t="str">
        <f>+H2</f>
        <v>New Kent Coating</v>
      </c>
      <c r="C43" s="53">
        <f>+H36</f>
        <v>297600</v>
      </c>
      <c r="D43" s="186"/>
      <c r="E43" s="79"/>
    </row>
    <row r="44" spans="1:80">
      <c r="B44" s="56">
        <f>+J2</f>
        <v>0</v>
      </c>
      <c r="C44" s="53">
        <f>+M36</f>
        <v>585000</v>
      </c>
      <c r="D44" s="187"/>
      <c r="E44" s="79"/>
    </row>
    <row r="45" spans="1:80">
      <c r="B45" s="56">
        <f>+L2</f>
        <v>0</v>
      </c>
      <c r="C45" s="227">
        <f>+O36</f>
        <v>0</v>
      </c>
      <c r="D45" s="187"/>
      <c r="E45" s="79"/>
    </row>
    <row r="46" spans="1:80">
      <c r="B46" s="223" t="str">
        <f>+M2</f>
        <v>Capital 360</v>
      </c>
      <c r="C46" s="227"/>
      <c r="D46" s="187"/>
      <c r="E46" s="79"/>
    </row>
    <row r="47" spans="1:80">
      <c r="B47" s="223" t="str">
        <f>+O2</f>
        <v>Elite Eco</v>
      </c>
      <c r="C47" s="227"/>
      <c r="D47" s="187"/>
      <c r="E47" s="79"/>
    </row>
    <row r="48" spans="1:80" ht="13.5" thickBot="1">
      <c r="B48" s="226"/>
      <c r="C48" s="228"/>
      <c r="D48" s="188"/>
      <c r="E48" s="79"/>
    </row>
    <row r="49" spans="2:5" ht="16.5" thickBot="1">
      <c r="B49" s="54" t="s">
        <v>10</v>
      </c>
      <c r="C49" s="55" t="s">
        <v>0</v>
      </c>
      <c r="D49" s="57">
        <f>+SUM(D41:D48)</f>
        <v>293473</v>
      </c>
      <c r="E49" s="79"/>
    </row>
  </sheetData>
  <mergeCells count="7">
    <mergeCell ref="L39:L40"/>
    <mergeCell ref="C2:E2"/>
    <mergeCell ref="C3:E3"/>
    <mergeCell ref="C4:E4"/>
    <mergeCell ref="C5:E5"/>
    <mergeCell ref="D39:D40"/>
    <mergeCell ref="H39:H40"/>
  </mergeCells>
  <pageMargins left="0.7" right="0.7" top="0.75" bottom="0.75" header="0.3" footer="0.3"/>
  <pageSetup scale="7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Summary Sheet</vt:lpstr>
      <vt:lpstr>Div 9 Coating</vt:lpstr>
      <vt:lpstr>'Bid Summary Sheet'!Print_Area</vt:lpstr>
      <vt:lpstr>'Div 9 Coating'!Print_Area</vt:lpstr>
    </vt:vector>
  </TitlesOfParts>
  <Company>Doracon Contracting,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Doracon Contracting</dc:creator>
  <cp:lastModifiedBy>John Newlin</cp:lastModifiedBy>
  <cp:lastPrinted>2026-05-04T19:17:55Z</cp:lastPrinted>
  <dcterms:created xsi:type="dcterms:W3CDTF">2000-08-14T14:32:16Z</dcterms:created>
  <dcterms:modified xsi:type="dcterms:W3CDTF">2026-05-07T16:32:24Z</dcterms:modified>
</cp:coreProperties>
</file>